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2465"/>
  </bookViews>
  <sheets>
    <sheet name="TIL GRAFIK" sheetId="1" r:id="rId1"/>
    <sheet name="Dataark" sheetId="2" r:id="rId2"/>
    <sheet name="Vækstanalyse" sheetId="3" state="hidden" r:id="rId3"/>
    <sheet name="Baggrund - SKAL UDFYLDES" sheetId="7" r:id="rId4"/>
  </sheets>
  <calcPr calcId="125725"/>
  <customWorkbookViews>
    <customWorkbookView name="bm-moma - Privat visning" guid="{419C9AB8-72C8-48D4-9D2B-0B71FA30E99C}" mergeInterval="0" personalView="1" maximized="1" xWindow="1" yWindow="1" windowWidth="1280" windowHeight="803" activeSheetId="5"/>
    <customWorkbookView name="BERXNACOP118$ - Privat visning" guid="{8AEBD044-F04C-40D2-86BC-C8FB0F2D31F8}" mergeInterval="0" personalView="1" maximized="1" xWindow="1" yWindow="1" windowWidth="1280" windowHeight="803" activeSheetId="2"/>
    <customWorkbookView name="bm-ands - Privat visning" guid="{5ECE1998-3F45-4CD8-A890-CFCEBC39973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162" i="2"/>
  <c r="C32" l="1"/>
  <c r="B53" i="1"/>
  <c r="C53"/>
  <c r="D53"/>
  <c r="E53"/>
  <c r="F53"/>
  <c r="G53"/>
  <c r="H53"/>
  <c r="I53"/>
  <c r="J53"/>
  <c r="C28"/>
  <c r="D28"/>
  <c r="E28"/>
  <c r="F28"/>
  <c r="C179" i="2"/>
  <c r="D179"/>
  <c r="E179"/>
  <c r="F179"/>
  <c r="C152"/>
  <c r="D152"/>
  <c r="E152"/>
  <c r="F152"/>
  <c r="G152"/>
  <c r="H152"/>
  <c r="I152"/>
  <c r="J152"/>
  <c r="K152"/>
  <c r="L152"/>
  <c r="I124"/>
  <c r="N124"/>
  <c r="Q124"/>
  <c r="S124" s="1"/>
  <c r="AB124"/>
  <c r="I125"/>
  <c r="N125"/>
  <c r="Q125"/>
  <c r="S125" s="1"/>
  <c r="AB125"/>
  <c r="C98"/>
  <c r="D98"/>
  <c r="E98"/>
  <c r="F98"/>
  <c r="G98"/>
  <c r="H98"/>
  <c r="I98"/>
  <c r="J98"/>
  <c r="K98"/>
  <c r="I73"/>
  <c r="K73"/>
  <c r="N73"/>
  <c r="Q73"/>
  <c r="S73" s="1"/>
  <c r="AB73"/>
  <c r="C47"/>
  <c r="J47" s="1"/>
  <c r="D47"/>
  <c r="E47"/>
  <c r="F47"/>
  <c r="G47"/>
  <c r="H47"/>
  <c r="I47"/>
  <c r="K47"/>
  <c r="I22"/>
  <c r="K22"/>
  <c r="N22"/>
  <c r="Q22"/>
  <c r="S22" s="1"/>
  <c r="AB22"/>
  <c r="C32" i="1"/>
  <c r="D32"/>
  <c r="E32"/>
  <c r="F32"/>
  <c r="G32"/>
  <c r="H32"/>
  <c r="I32"/>
  <c r="J32"/>
  <c r="C33"/>
  <c r="D33"/>
  <c r="E33"/>
  <c r="F33"/>
  <c r="G33"/>
  <c r="J33"/>
  <c r="H34"/>
  <c r="I34"/>
  <c r="J34"/>
  <c r="C42"/>
  <c r="C43"/>
  <c r="C44"/>
  <c r="B47"/>
  <c r="B48"/>
  <c r="B49"/>
  <c r="B50"/>
  <c r="B51"/>
  <c r="B52"/>
  <c r="B54"/>
  <c r="B55"/>
  <c r="B32"/>
  <c r="B33"/>
  <c r="B34"/>
  <c r="B35"/>
  <c r="B36"/>
  <c r="B37"/>
  <c r="B38"/>
  <c r="B39"/>
  <c r="B40"/>
  <c r="B41"/>
  <c r="B42"/>
  <c r="B43"/>
  <c r="B44"/>
  <c r="B45"/>
  <c r="B46"/>
  <c r="C4" i="7"/>
  <c r="C5"/>
  <c r="C6"/>
  <c r="C8"/>
  <c r="C9"/>
  <c r="C10"/>
  <c r="C3"/>
  <c r="H80" i="2"/>
  <c r="H81"/>
  <c r="H82"/>
  <c r="H83"/>
  <c r="H84"/>
  <c r="H85"/>
  <c r="H86"/>
  <c r="H87"/>
  <c r="H88"/>
  <c r="H89"/>
  <c r="H90"/>
  <c r="H91"/>
  <c r="H92"/>
  <c r="H93"/>
  <c r="H94"/>
  <c r="H95"/>
  <c r="H96"/>
  <c r="H97"/>
  <c r="H99"/>
  <c r="H79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8"/>
  <c r="H28"/>
  <c r="C29"/>
  <c r="C30"/>
  <c r="C31"/>
  <c r="C33"/>
  <c r="C34"/>
  <c r="C35"/>
  <c r="C36"/>
  <c r="C37"/>
  <c r="C38"/>
  <c r="C39"/>
  <c r="C40"/>
  <c r="C41"/>
  <c r="C42"/>
  <c r="C43"/>
  <c r="C44"/>
  <c r="C45"/>
  <c r="C46"/>
  <c r="C4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8"/>
  <c r="D28"/>
  <c r="C28"/>
  <c r="G26"/>
  <c r="C79"/>
  <c r="C160" l="1"/>
  <c r="C9" i="1" s="1"/>
  <c r="F161" i="2"/>
  <c r="F10" i="1" s="1"/>
  <c r="F162" i="2"/>
  <c r="F11" i="1" s="1"/>
  <c r="F163" i="2"/>
  <c r="F12" i="1" s="1"/>
  <c r="F164" i="2"/>
  <c r="F13" i="1" s="1"/>
  <c r="F165" i="2"/>
  <c r="F14" i="1" s="1"/>
  <c r="F166" i="2"/>
  <c r="F15" i="1" s="1"/>
  <c r="F167" i="2"/>
  <c r="F16" i="1" s="1"/>
  <c r="F168" i="2"/>
  <c r="F17" i="1" s="1"/>
  <c r="F169" i="2"/>
  <c r="F18" i="1" s="1"/>
  <c r="F170" i="2"/>
  <c r="F19" i="1" s="1"/>
  <c r="F171" i="2"/>
  <c r="F20" i="1" s="1"/>
  <c r="F172" i="2"/>
  <c r="F21" i="1" s="1"/>
  <c r="F173" i="2"/>
  <c r="F22" i="1" s="1"/>
  <c r="F174" i="2"/>
  <c r="F23" i="1" s="1"/>
  <c r="F175" i="2"/>
  <c r="F24" i="1" s="1"/>
  <c r="F176" i="2"/>
  <c r="F25" i="1" s="1"/>
  <c r="F177" i="2"/>
  <c r="F26" i="1" s="1"/>
  <c r="F178" i="2"/>
  <c r="F27" i="1" s="1"/>
  <c r="F180" i="2"/>
  <c r="F29" i="1" s="1"/>
  <c r="C134" i="2"/>
  <c r="C35" i="1" s="1"/>
  <c r="D134" i="2"/>
  <c r="D35" i="1" s="1"/>
  <c r="E134" i="2"/>
  <c r="E35" i="1" s="1"/>
  <c r="F134" i="2"/>
  <c r="F35" i="1" s="1"/>
  <c r="G134" i="2"/>
  <c r="G35" i="1" s="1"/>
  <c r="H134" i="2"/>
  <c r="I134"/>
  <c r="H35" i="1" s="1"/>
  <c r="J134" i="2"/>
  <c r="K134"/>
  <c r="I35" i="1" s="1"/>
  <c r="L134" i="2"/>
  <c r="J35" i="1" s="1"/>
  <c r="C135" i="2"/>
  <c r="C36" i="1" s="1"/>
  <c r="D135" i="2"/>
  <c r="D36" i="1" s="1"/>
  <c r="E135" i="2"/>
  <c r="E36" i="1" s="1"/>
  <c r="F135" i="2"/>
  <c r="F36" i="1" s="1"/>
  <c r="G135" i="2"/>
  <c r="G36" i="1" s="1"/>
  <c r="H135" i="2"/>
  <c r="I135"/>
  <c r="H36" i="1" s="1"/>
  <c r="J135" i="2"/>
  <c r="K135"/>
  <c r="I36" i="1" s="1"/>
  <c r="L135" i="2"/>
  <c r="J36" i="1" s="1"/>
  <c r="C136" i="2"/>
  <c r="C37" i="1" s="1"/>
  <c r="D136" i="2"/>
  <c r="D37" i="1" s="1"/>
  <c r="E136" i="2"/>
  <c r="E37" i="1" s="1"/>
  <c r="F136" i="2"/>
  <c r="F37" i="1" s="1"/>
  <c r="G136" i="2"/>
  <c r="G37" i="1" s="1"/>
  <c r="H136" i="2"/>
  <c r="I136"/>
  <c r="H37" i="1" s="1"/>
  <c r="J136" i="2"/>
  <c r="K136"/>
  <c r="I37" i="1" s="1"/>
  <c r="L136" i="2"/>
  <c r="J37" i="1" s="1"/>
  <c r="C137" i="2"/>
  <c r="C38" i="1" s="1"/>
  <c r="D137" i="2"/>
  <c r="D38" i="1" s="1"/>
  <c r="E137" i="2"/>
  <c r="E38" i="1" s="1"/>
  <c r="F137" i="2"/>
  <c r="F38" i="1" s="1"/>
  <c r="G137" i="2"/>
  <c r="G38" i="1" s="1"/>
  <c r="H137" i="2"/>
  <c r="I137"/>
  <c r="H38" i="1" s="1"/>
  <c r="J137" i="2"/>
  <c r="K137"/>
  <c r="I38" i="1" s="1"/>
  <c r="L137" i="2"/>
  <c r="J38" i="1" s="1"/>
  <c r="C138" i="2"/>
  <c r="C39" i="1" s="1"/>
  <c r="D138" i="2"/>
  <c r="D39" i="1" s="1"/>
  <c r="E138" i="2"/>
  <c r="E39" i="1" s="1"/>
  <c r="F138" i="2"/>
  <c r="F39" i="1" s="1"/>
  <c r="G138" i="2"/>
  <c r="G39" i="1" s="1"/>
  <c r="H138" i="2"/>
  <c r="I138"/>
  <c r="H39" i="1" s="1"/>
  <c r="J138" i="2"/>
  <c r="K138"/>
  <c r="I39" i="1" s="1"/>
  <c r="L138" i="2"/>
  <c r="J39" i="1" s="1"/>
  <c r="C139" i="2"/>
  <c r="C40" i="1" s="1"/>
  <c r="D139" i="2"/>
  <c r="D40" i="1" s="1"/>
  <c r="E139" i="2"/>
  <c r="E40" i="1" s="1"/>
  <c r="F139" i="2"/>
  <c r="F40" i="1" s="1"/>
  <c r="G139" i="2"/>
  <c r="G40" i="1" s="1"/>
  <c r="H139" i="2"/>
  <c r="I139"/>
  <c r="H40" i="1" s="1"/>
  <c r="J139" i="2"/>
  <c r="K139"/>
  <c r="I40" i="1" s="1"/>
  <c r="L139" i="2"/>
  <c r="J40" i="1" s="1"/>
  <c r="C140" i="2"/>
  <c r="C41" i="1" s="1"/>
  <c r="D140" i="2"/>
  <c r="D41" i="1" s="1"/>
  <c r="E140" i="2"/>
  <c r="E41" i="1" s="1"/>
  <c r="F140" i="2"/>
  <c r="F41" i="1" s="1"/>
  <c r="G140" i="2"/>
  <c r="G41" i="1" s="1"/>
  <c r="H140" i="2"/>
  <c r="I140"/>
  <c r="H41" i="1" s="1"/>
  <c r="J140" i="2"/>
  <c r="K140"/>
  <c r="I41" i="1" s="1"/>
  <c r="L140" i="2"/>
  <c r="J41" i="1" s="1"/>
  <c r="D141" i="2"/>
  <c r="D42" i="1" s="1"/>
  <c r="E141" i="2"/>
  <c r="E42" i="1" s="1"/>
  <c r="F141" i="2"/>
  <c r="F42" i="1" s="1"/>
  <c r="G141" i="2"/>
  <c r="G42" i="1" s="1"/>
  <c r="H141" i="2"/>
  <c r="I141"/>
  <c r="H42" i="1" s="1"/>
  <c r="J141" i="2"/>
  <c r="K141"/>
  <c r="I42" i="1" s="1"/>
  <c r="L141" i="2"/>
  <c r="J42" i="1" s="1"/>
  <c r="C142" i="2"/>
  <c r="D142"/>
  <c r="D43" i="1" s="1"/>
  <c r="E142" i="2"/>
  <c r="E43" i="1" s="1"/>
  <c r="F142" i="2"/>
  <c r="F43" i="1" s="1"/>
  <c r="G142" i="2"/>
  <c r="G43" i="1" s="1"/>
  <c r="H142" i="2"/>
  <c r="I142"/>
  <c r="H43" i="1" s="1"/>
  <c r="J142" i="2"/>
  <c r="K142"/>
  <c r="I43" i="1" s="1"/>
  <c r="L142" i="2"/>
  <c r="J43" i="1" s="1"/>
  <c r="D143" i="2"/>
  <c r="D44" i="1" s="1"/>
  <c r="E143" i="2"/>
  <c r="E44" i="1" s="1"/>
  <c r="F143" i="2"/>
  <c r="F44" i="1" s="1"/>
  <c r="G143" i="2"/>
  <c r="G44" i="1" s="1"/>
  <c r="H143" i="2"/>
  <c r="I143"/>
  <c r="H44" i="1" s="1"/>
  <c r="J143" i="2"/>
  <c r="K143"/>
  <c r="I44" i="1" s="1"/>
  <c r="L143" i="2"/>
  <c r="J44" i="1" s="1"/>
  <c r="C144" i="2"/>
  <c r="C45" i="1" s="1"/>
  <c r="D144" i="2"/>
  <c r="D45" i="1" s="1"/>
  <c r="E144" i="2"/>
  <c r="E45" i="1" s="1"/>
  <c r="F144" i="2"/>
  <c r="F45" i="1" s="1"/>
  <c r="G144" i="2"/>
  <c r="G45" i="1" s="1"/>
  <c r="H144" i="2"/>
  <c r="I144"/>
  <c r="H45" i="1" s="1"/>
  <c r="J144" i="2"/>
  <c r="K144"/>
  <c r="I45" i="1" s="1"/>
  <c r="L144" i="2"/>
  <c r="J45" i="1" s="1"/>
  <c r="C145" i="2"/>
  <c r="C46" i="1" s="1"/>
  <c r="D145" i="2"/>
  <c r="D46" i="1" s="1"/>
  <c r="E145" i="2"/>
  <c r="E46" i="1" s="1"/>
  <c r="F145" i="2"/>
  <c r="F46" i="1" s="1"/>
  <c r="G145" i="2"/>
  <c r="G46" i="1" s="1"/>
  <c r="H145" i="2"/>
  <c r="I145"/>
  <c r="H46" i="1" s="1"/>
  <c r="J145" i="2"/>
  <c r="K145"/>
  <c r="I46" i="1" s="1"/>
  <c r="L145" i="2"/>
  <c r="J46" i="1" s="1"/>
  <c r="C146" i="2"/>
  <c r="C47" i="1" s="1"/>
  <c r="D146" i="2"/>
  <c r="D47" i="1" s="1"/>
  <c r="E146" i="2"/>
  <c r="E47" i="1" s="1"/>
  <c r="F146" i="2"/>
  <c r="F47" i="1" s="1"/>
  <c r="G146" i="2"/>
  <c r="G47" i="1" s="1"/>
  <c r="H146" i="2"/>
  <c r="I146"/>
  <c r="H47" i="1" s="1"/>
  <c r="J146" i="2"/>
  <c r="K146"/>
  <c r="I47" i="1" s="1"/>
  <c r="L146" i="2"/>
  <c r="J47" i="1" s="1"/>
  <c r="C147" i="2"/>
  <c r="C48" i="1" s="1"/>
  <c r="D147" i="2"/>
  <c r="D48" i="1" s="1"/>
  <c r="E147" i="2"/>
  <c r="E48" i="1" s="1"/>
  <c r="F147" i="2"/>
  <c r="F48" i="1" s="1"/>
  <c r="G147" i="2"/>
  <c r="G48" i="1" s="1"/>
  <c r="H147" i="2"/>
  <c r="I147"/>
  <c r="H48" i="1" s="1"/>
  <c r="J147" i="2"/>
  <c r="K147"/>
  <c r="I48" i="1" s="1"/>
  <c r="L147" i="2"/>
  <c r="J48" i="1" s="1"/>
  <c r="C148" i="2"/>
  <c r="C49" i="1" s="1"/>
  <c r="D148" i="2"/>
  <c r="D49" i="1" s="1"/>
  <c r="E148" i="2"/>
  <c r="E49" i="1" s="1"/>
  <c r="F148" i="2"/>
  <c r="F49" i="1" s="1"/>
  <c r="G148" i="2"/>
  <c r="G49" i="1" s="1"/>
  <c r="H148" i="2"/>
  <c r="I148"/>
  <c r="H49" i="1" s="1"/>
  <c r="J148" i="2"/>
  <c r="K148"/>
  <c r="I49" i="1" s="1"/>
  <c r="L148" i="2"/>
  <c r="J49" i="1" s="1"/>
  <c r="C149" i="2"/>
  <c r="C50" i="1" s="1"/>
  <c r="D149" i="2"/>
  <c r="D50" i="1" s="1"/>
  <c r="E149" i="2"/>
  <c r="E50" i="1" s="1"/>
  <c r="F149" i="2"/>
  <c r="F50" i="1" s="1"/>
  <c r="G149" i="2"/>
  <c r="G50" i="1" s="1"/>
  <c r="H149" i="2"/>
  <c r="I149"/>
  <c r="H50" i="1" s="1"/>
  <c r="J149" i="2"/>
  <c r="K149"/>
  <c r="I50" i="1" s="1"/>
  <c r="L149" i="2"/>
  <c r="J50" i="1" s="1"/>
  <c r="C150" i="2"/>
  <c r="C51" i="1" s="1"/>
  <c r="D150" i="2"/>
  <c r="D51" i="1" s="1"/>
  <c r="E150" i="2"/>
  <c r="E51" i="1" s="1"/>
  <c r="F150" i="2"/>
  <c r="F51" i="1" s="1"/>
  <c r="G150" i="2"/>
  <c r="G51" i="1" s="1"/>
  <c r="H150" i="2"/>
  <c r="I150"/>
  <c r="H51" i="1" s="1"/>
  <c r="J150" i="2"/>
  <c r="K150"/>
  <c r="I51" i="1" s="1"/>
  <c r="L150" i="2"/>
  <c r="J51" i="1" s="1"/>
  <c r="C151" i="2"/>
  <c r="C52" i="1" s="1"/>
  <c r="D151" i="2"/>
  <c r="D52" i="1" s="1"/>
  <c r="E151" i="2"/>
  <c r="E52" i="1" s="1"/>
  <c r="F151" i="2"/>
  <c r="F52" i="1" s="1"/>
  <c r="G151" i="2"/>
  <c r="G52" i="1" s="1"/>
  <c r="H151" i="2"/>
  <c r="I151"/>
  <c r="H52" i="1" s="1"/>
  <c r="J151" i="2"/>
  <c r="K151"/>
  <c r="I52" i="1" s="1"/>
  <c r="L151" i="2"/>
  <c r="J52" i="1" s="1"/>
  <c r="C153" i="2"/>
  <c r="C54" i="1" s="1"/>
  <c r="D153" i="2"/>
  <c r="D54" i="1" s="1"/>
  <c r="E153" i="2"/>
  <c r="E54" i="1" s="1"/>
  <c r="F153" i="2"/>
  <c r="F54" i="1" s="1"/>
  <c r="G153" i="2"/>
  <c r="G54" i="1" s="1"/>
  <c r="H153" i="2"/>
  <c r="I153"/>
  <c r="H54" i="1" s="1"/>
  <c r="J153" i="2"/>
  <c r="K153"/>
  <c r="I54" i="1" s="1"/>
  <c r="L153" i="2"/>
  <c r="J54" i="1" s="1"/>
  <c r="C94" i="2"/>
  <c r="C175" s="1"/>
  <c r="C24" i="1" s="1"/>
  <c r="D94" i="2"/>
  <c r="D175" s="1"/>
  <c r="D24" i="1" s="1"/>
  <c r="E94" i="2"/>
  <c r="F94"/>
  <c r="I94"/>
  <c r="J94"/>
  <c r="K94"/>
  <c r="C95"/>
  <c r="C176" s="1"/>
  <c r="C25" i="1" s="1"/>
  <c r="D95" i="2"/>
  <c r="E95"/>
  <c r="F95"/>
  <c r="I95"/>
  <c r="J95"/>
  <c r="K95"/>
  <c r="C96"/>
  <c r="E96" s="1"/>
  <c r="D96"/>
  <c r="F96" s="1"/>
  <c r="I96"/>
  <c r="J96"/>
  <c r="K96"/>
  <c r="C97"/>
  <c r="C178" s="1"/>
  <c r="C27" i="1" s="1"/>
  <c r="D97" i="2"/>
  <c r="D178" s="1"/>
  <c r="D27" i="1" s="1"/>
  <c r="E97" i="2"/>
  <c r="F97"/>
  <c r="I97"/>
  <c r="J97"/>
  <c r="K97"/>
  <c r="C99"/>
  <c r="E99" s="1"/>
  <c r="D99"/>
  <c r="F99" s="1"/>
  <c r="I99"/>
  <c r="J99"/>
  <c r="K99"/>
  <c r="E42"/>
  <c r="F42"/>
  <c r="I42"/>
  <c r="J42"/>
  <c r="K42"/>
  <c r="E43"/>
  <c r="F43"/>
  <c r="I43"/>
  <c r="J43"/>
  <c r="K43"/>
  <c r="D25" i="1"/>
  <c r="E44" i="2"/>
  <c r="F44"/>
  <c r="I44"/>
  <c r="J44"/>
  <c r="K44"/>
  <c r="E45"/>
  <c r="F45"/>
  <c r="I45"/>
  <c r="J45"/>
  <c r="K45"/>
  <c r="E46"/>
  <c r="F46"/>
  <c r="I46"/>
  <c r="J46"/>
  <c r="K46"/>
  <c r="E48"/>
  <c r="F48"/>
  <c r="I48"/>
  <c r="J48"/>
  <c r="K48"/>
  <c r="C80"/>
  <c r="C161" s="1"/>
  <c r="D80"/>
  <c r="D161" s="1"/>
  <c r="E80"/>
  <c r="F80"/>
  <c r="I80"/>
  <c r="J80"/>
  <c r="K80"/>
  <c r="C81"/>
  <c r="D81"/>
  <c r="D162" s="1"/>
  <c r="E81"/>
  <c r="F81"/>
  <c r="I81"/>
  <c r="J81"/>
  <c r="K81"/>
  <c r="C82"/>
  <c r="C163" s="1"/>
  <c r="D82"/>
  <c r="D163" s="1"/>
  <c r="E82"/>
  <c r="F82"/>
  <c r="I82"/>
  <c r="J82"/>
  <c r="K82"/>
  <c r="C83"/>
  <c r="C164" s="1"/>
  <c r="D83"/>
  <c r="D164" s="1"/>
  <c r="E83"/>
  <c r="I83"/>
  <c r="J83"/>
  <c r="K83"/>
  <c r="C84"/>
  <c r="C165" s="1"/>
  <c r="D84"/>
  <c r="D165" s="1"/>
  <c r="E84"/>
  <c r="F84"/>
  <c r="I84"/>
  <c r="J84"/>
  <c r="K84"/>
  <c r="C85"/>
  <c r="C166" s="1"/>
  <c r="D85"/>
  <c r="D166" s="1"/>
  <c r="E85"/>
  <c r="F85"/>
  <c r="I85"/>
  <c r="J85"/>
  <c r="K85"/>
  <c r="C86"/>
  <c r="C167" s="1"/>
  <c r="D86"/>
  <c r="D167" s="1"/>
  <c r="E86"/>
  <c r="F86"/>
  <c r="I86"/>
  <c r="J86"/>
  <c r="K86"/>
  <c r="C87"/>
  <c r="C168" s="1"/>
  <c r="D87"/>
  <c r="D168" s="1"/>
  <c r="E87"/>
  <c r="F87"/>
  <c r="I87"/>
  <c r="J87"/>
  <c r="K87"/>
  <c r="C88"/>
  <c r="C169" s="1"/>
  <c r="D88"/>
  <c r="D169" s="1"/>
  <c r="E88"/>
  <c r="F88"/>
  <c r="I88"/>
  <c r="J88"/>
  <c r="K88"/>
  <c r="C89"/>
  <c r="D89"/>
  <c r="D170" s="1"/>
  <c r="E89"/>
  <c r="F89"/>
  <c r="I89"/>
  <c r="J89"/>
  <c r="K89"/>
  <c r="C90"/>
  <c r="C171" s="1"/>
  <c r="D90"/>
  <c r="D171" s="1"/>
  <c r="E90"/>
  <c r="F90"/>
  <c r="I90"/>
  <c r="J90"/>
  <c r="K90"/>
  <c r="C91"/>
  <c r="C172" s="1"/>
  <c r="C21" i="1" s="1"/>
  <c r="D91" i="2"/>
  <c r="D172" s="1"/>
  <c r="D21" i="1" s="1"/>
  <c r="E91" i="2"/>
  <c r="F91"/>
  <c r="I91"/>
  <c r="J91"/>
  <c r="K91"/>
  <c r="C92"/>
  <c r="C173" s="1"/>
  <c r="C22" i="1" s="1"/>
  <c r="D92" i="2"/>
  <c r="D173" s="1"/>
  <c r="E92"/>
  <c r="F92"/>
  <c r="I92"/>
  <c r="J92"/>
  <c r="K92"/>
  <c r="C93"/>
  <c r="C174" s="1"/>
  <c r="D93"/>
  <c r="D174" s="1"/>
  <c r="E93"/>
  <c r="F93"/>
  <c r="I93"/>
  <c r="J93"/>
  <c r="K93"/>
  <c r="I39"/>
  <c r="K39"/>
  <c r="E40"/>
  <c r="F40"/>
  <c r="I40"/>
  <c r="J40"/>
  <c r="K40"/>
  <c r="E41"/>
  <c r="F41"/>
  <c r="I41"/>
  <c r="J41"/>
  <c r="K41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05"/>
  <c r="Q55"/>
  <c r="G80" s="1"/>
  <c r="Q56"/>
  <c r="G81" s="1"/>
  <c r="Q57"/>
  <c r="G82" s="1"/>
  <c r="Q58"/>
  <c r="G83" s="1"/>
  <c r="Q59"/>
  <c r="G84" s="1"/>
  <c r="Q60"/>
  <c r="G85" s="1"/>
  <c r="Q61"/>
  <c r="G86" s="1"/>
  <c r="Q62"/>
  <c r="G87" s="1"/>
  <c r="Q63"/>
  <c r="G88" s="1"/>
  <c r="Q64"/>
  <c r="G89" s="1"/>
  <c r="Q65"/>
  <c r="G90" s="1"/>
  <c r="Q66"/>
  <c r="G91" s="1"/>
  <c r="Q67"/>
  <c r="G92" s="1"/>
  <c r="Q68"/>
  <c r="G93" s="1"/>
  <c r="Q69"/>
  <c r="G94" s="1"/>
  <c r="Q70"/>
  <c r="G95" s="1"/>
  <c r="Q71"/>
  <c r="G96" s="1"/>
  <c r="Q72"/>
  <c r="G97" s="1"/>
  <c r="Q74"/>
  <c r="G99" s="1"/>
  <c r="Q54"/>
  <c r="Q4"/>
  <c r="E161" s="1"/>
  <c r="E10" i="1" s="1"/>
  <c r="Q5" i="2"/>
  <c r="E162" s="1"/>
  <c r="E11" i="1" s="1"/>
  <c r="Q6" i="2"/>
  <c r="E163" s="1"/>
  <c r="E12" i="1" s="1"/>
  <c r="Q7" i="2"/>
  <c r="E164" s="1"/>
  <c r="E13" i="1" s="1"/>
  <c r="Q8" i="2"/>
  <c r="E165" s="1"/>
  <c r="E14" i="1" s="1"/>
  <c r="Q9" i="2"/>
  <c r="E166" s="1"/>
  <c r="E15" i="1" s="1"/>
  <c r="Q10" i="2"/>
  <c r="E167" s="1"/>
  <c r="E16" i="1" s="1"/>
  <c r="Q11" i="2"/>
  <c r="E168" s="1"/>
  <c r="E17" i="1" s="1"/>
  <c r="Q12" i="2"/>
  <c r="E169" s="1"/>
  <c r="E18" i="1" s="1"/>
  <c r="Q13" i="2"/>
  <c r="E170" s="1"/>
  <c r="E19" i="1" s="1"/>
  <c r="Q14" i="2"/>
  <c r="G39" s="1"/>
  <c r="Q15"/>
  <c r="Q16"/>
  <c r="G41" s="1"/>
  <c r="Q17"/>
  <c r="Q18"/>
  <c r="E175" s="1"/>
  <c r="E24" i="1" s="1"/>
  <c r="Q19" i="2"/>
  <c r="E176" s="1"/>
  <c r="E25" i="1" s="1"/>
  <c r="Q20" i="2"/>
  <c r="E177" s="1"/>
  <c r="E26" i="1" s="1"/>
  <c r="Q21" i="2"/>
  <c r="Q23"/>
  <c r="E180" s="1"/>
  <c r="E29" i="1" s="1"/>
  <c r="Q3" i="2"/>
  <c r="G28" s="1"/>
  <c r="F83" l="1"/>
  <c r="C177"/>
  <c r="D177"/>
  <c r="D26" i="1" s="1"/>
  <c r="D19"/>
  <c r="C180" i="2"/>
  <c r="C29" i="1" s="1"/>
  <c r="C170" i="2"/>
  <c r="C19" i="1" s="1"/>
  <c r="D180" i="2"/>
  <c r="D29" i="1" s="1"/>
  <c r="G48" i="2"/>
  <c r="E178"/>
  <c r="E27" i="1" s="1"/>
  <c r="G46" i="2"/>
  <c r="C26" i="1"/>
  <c r="G45" i="2"/>
  <c r="G44"/>
  <c r="G43"/>
  <c r="D23" i="1"/>
  <c r="C23"/>
  <c r="E174" i="2"/>
  <c r="E23" i="1" s="1"/>
  <c r="G42" i="2"/>
  <c r="D22" i="1"/>
  <c r="E173" i="2"/>
  <c r="E22" i="1" s="1"/>
  <c r="E172" i="2"/>
  <c r="E21" i="1" s="1"/>
  <c r="G40" i="2"/>
  <c r="E171"/>
  <c r="E20" i="1" s="1"/>
  <c r="W75" i="2" l="1"/>
  <c r="W24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05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4"/>
  <c r="AB54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3"/>
  <c r="AB3"/>
  <c r="W126" l="1"/>
  <c r="I106" l="1"/>
  <c r="N106"/>
  <c r="S106"/>
  <c r="I107"/>
  <c r="N107"/>
  <c r="S107"/>
  <c r="I108"/>
  <c r="N108"/>
  <c r="S108"/>
  <c r="I109"/>
  <c r="N109"/>
  <c r="S109"/>
  <c r="I110"/>
  <c r="N110"/>
  <c r="S110"/>
  <c r="I111"/>
  <c r="N111"/>
  <c r="S111"/>
  <c r="I112"/>
  <c r="N112"/>
  <c r="S112"/>
  <c r="I113"/>
  <c r="N113"/>
  <c r="S113"/>
  <c r="I114"/>
  <c r="N114"/>
  <c r="S114"/>
  <c r="I115"/>
  <c r="N115"/>
  <c r="S115"/>
  <c r="I116"/>
  <c r="N116"/>
  <c r="S116"/>
  <c r="I117"/>
  <c r="N117"/>
  <c r="S117"/>
  <c r="I118"/>
  <c r="N118"/>
  <c r="S118"/>
  <c r="I119"/>
  <c r="N119"/>
  <c r="S119"/>
  <c r="I120"/>
  <c r="N120"/>
  <c r="S120"/>
  <c r="I121"/>
  <c r="N121"/>
  <c r="S121"/>
  <c r="I122"/>
  <c r="N122"/>
  <c r="S122"/>
  <c r="I123"/>
  <c r="N123"/>
  <c r="S123"/>
  <c r="I55"/>
  <c r="K55"/>
  <c r="N55"/>
  <c r="S55"/>
  <c r="I56"/>
  <c r="K56"/>
  <c r="N56"/>
  <c r="S56"/>
  <c r="I57"/>
  <c r="K57"/>
  <c r="S57"/>
  <c r="I58"/>
  <c r="K58"/>
  <c r="N58"/>
  <c r="S58"/>
  <c r="I59"/>
  <c r="K59"/>
  <c r="N59"/>
  <c r="S59"/>
  <c r="I60"/>
  <c r="K60"/>
  <c r="N60"/>
  <c r="S60"/>
  <c r="I61"/>
  <c r="K61"/>
  <c r="N61"/>
  <c r="S61"/>
  <c r="I62"/>
  <c r="K62"/>
  <c r="N62"/>
  <c r="S62"/>
  <c r="I63"/>
  <c r="K63"/>
  <c r="N63"/>
  <c r="S63"/>
  <c r="I64"/>
  <c r="K64"/>
  <c r="N64"/>
  <c r="S64"/>
  <c r="I65"/>
  <c r="K65"/>
  <c r="N65"/>
  <c r="S65"/>
  <c r="I66"/>
  <c r="K66"/>
  <c r="N66"/>
  <c r="S66"/>
  <c r="I67"/>
  <c r="K67"/>
  <c r="N67"/>
  <c r="S67"/>
  <c r="I68"/>
  <c r="K68"/>
  <c r="N68"/>
  <c r="S68"/>
  <c r="I69"/>
  <c r="K69"/>
  <c r="N69"/>
  <c r="S69"/>
  <c r="I70"/>
  <c r="K70"/>
  <c r="N70"/>
  <c r="S70"/>
  <c r="I71"/>
  <c r="K71"/>
  <c r="N71"/>
  <c r="S71"/>
  <c r="I72"/>
  <c r="K72"/>
  <c r="N72"/>
  <c r="S72"/>
  <c r="I74"/>
  <c r="K74"/>
  <c r="N74"/>
  <c r="S74"/>
  <c r="S15"/>
  <c r="S16"/>
  <c r="S17"/>
  <c r="S18"/>
  <c r="S19"/>
  <c r="S20"/>
  <c r="S21"/>
  <c r="S23"/>
  <c r="N15"/>
  <c r="N16"/>
  <c r="N17"/>
  <c r="N18"/>
  <c r="N19"/>
  <c r="N20"/>
  <c r="N21"/>
  <c r="N23"/>
  <c r="K15"/>
  <c r="K16"/>
  <c r="K17"/>
  <c r="K18"/>
  <c r="K19"/>
  <c r="K20"/>
  <c r="K21"/>
  <c r="K23"/>
  <c r="I15"/>
  <c r="I16"/>
  <c r="I17"/>
  <c r="I18"/>
  <c r="I19"/>
  <c r="I20"/>
  <c r="I21"/>
  <c r="I23"/>
  <c r="S105"/>
  <c r="N105"/>
  <c r="I105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X126"/>
  <c r="Y126"/>
  <c r="Z126"/>
  <c r="AA126"/>
  <c r="E126"/>
  <c r="S54"/>
  <c r="S75" s="1"/>
  <c r="N54"/>
  <c r="N75" s="1"/>
  <c r="K54"/>
  <c r="K75" s="1"/>
  <c r="I54"/>
  <c r="G75"/>
  <c r="H75"/>
  <c r="J75"/>
  <c r="L75"/>
  <c r="M75"/>
  <c r="O75"/>
  <c r="P75"/>
  <c r="Q75"/>
  <c r="R75"/>
  <c r="T75"/>
  <c r="U75"/>
  <c r="V75"/>
  <c r="H100" s="1"/>
  <c r="X75"/>
  <c r="Y75"/>
  <c r="Z75"/>
  <c r="AA75"/>
  <c r="F75"/>
  <c r="E75"/>
  <c r="L133"/>
  <c r="K133"/>
  <c r="F160"/>
  <c r="F9" i="1" s="1"/>
  <c r="E160" i="2"/>
  <c r="E9" i="1" s="1"/>
  <c r="F24" i="2"/>
  <c r="I154" s="1"/>
  <c r="H55" i="1" s="1"/>
  <c r="G24" i="2"/>
  <c r="F154" s="1"/>
  <c r="F55" i="1" s="1"/>
  <c r="L24" i="2"/>
  <c r="M24"/>
  <c r="O24"/>
  <c r="P24"/>
  <c r="Q24"/>
  <c r="R24"/>
  <c r="T24"/>
  <c r="K154" s="1"/>
  <c r="I55" i="1" s="1"/>
  <c r="U24" i="2"/>
  <c r="V24"/>
  <c r="H49" s="1"/>
  <c r="X24"/>
  <c r="Y24"/>
  <c r="Z24"/>
  <c r="AA24"/>
  <c r="J154" s="1"/>
  <c r="E24"/>
  <c r="J24"/>
  <c r="K38"/>
  <c r="I38"/>
  <c r="G38"/>
  <c r="E38"/>
  <c r="K37"/>
  <c r="I37"/>
  <c r="G37"/>
  <c r="D18" i="1"/>
  <c r="K36" i="2"/>
  <c r="I36"/>
  <c r="G36"/>
  <c r="D17" i="1"/>
  <c r="K35" i="2"/>
  <c r="I35"/>
  <c r="G35"/>
  <c r="D16" i="1"/>
  <c r="K34" i="2"/>
  <c r="I34"/>
  <c r="G34"/>
  <c r="D15" i="1"/>
  <c r="K33" i="2"/>
  <c r="I33"/>
  <c r="G33"/>
  <c r="D14" i="1"/>
  <c r="K32" i="2"/>
  <c r="I32"/>
  <c r="G32"/>
  <c r="D13" i="1"/>
  <c r="K31" i="2"/>
  <c r="I31"/>
  <c r="G31"/>
  <c r="D12" i="1"/>
  <c r="K30" i="2"/>
  <c r="I30"/>
  <c r="G30"/>
  <c r="D11" i="1"/>
  <c r="K29" i="2"/>
  <c r="I29"/>
  <c r="G29"/>
  <c r="D10" i="1"/>
  <c r="K28" i="2"/>
  <c r="I28"/>
  <c r="E28"/>
  <c r="G79"/>
  <c r="E79"/>
  <c r="D79"/>
  <c r="D160" s="1"/>
  <c r="H24"/>
  <c r="I12"/>
  <c r="K12"/>
  <c r="N12"/>
  <c r="S12"/>
  <c r="I13"/>
  <c r="K13"/>
  <c r="N13"/>
  <c r="S13"/>
  <c r="I14"/>
  <c r="K14"/>
  <c r="N14"/>
  <c r="S14"/>
  <c r="S10"/>
  <c r="S11"/>
  <c r="N10"/>
  <c r="N11"/>
  <c r="K10"/>
  <c r="K11"/>
  <c r="I10"/>
  <c r="I11"/>
  <c r="G133"/>
  <c r="G34" i="1" s="1"/>
  <c r="K9" i="2"/>
  <c r="S6"/>
  <c r="N6"/>
  <c r="K7"/>
  <c r="K8"/>
  <c r="K6"/>
  <c r="I6"/>
  <c r="E133"/>
  <c r="E34" i="1" s="1"/>
  <c r="J133" i="2"/>
  <c r="I133"/>
  <c r="H133"/>
  <c r="F133"/>
  <c r="F34" i="1" s="1"/>
  <c r="D133" i="2"/>
  <c r="D34" i="1" s="1"/>
  <c r="C133" i="2"/>
  <c r="C34" i="1" s="1"/>
  <c r="K79" i="2"/>
  <c r="J79"/>
  <c r="I79"/>
  <c r="S5"/>
  <c r="S4"/>
  <c r="S9"/>
  <c r="S3"/>
  <c r="S7"/>
  <c r="S8"/>
  <c r="N5"/>
  <c r="N4"/>
  <c r="N9"/>
  <c r="N3"/>
  <c r="N7"/>
  <c r="N8"/>
  <c r="I5"/>
  <c r="I4"/>
  <c r="I9"/>
  <c r="I3"/>
  <c r="I7"/>
  <c r="I8"/>
  <c r="K5"/>
  <c r="K4"/>
  <c r="K3"/>
  <c r="I66" i="3"/>
  <c r="H66"/>
  <c r="G66"/>
  <c r="F66"/>
  <c r="C66"/>
  <c r="E66" s="1"/>
  <c r="B66"/>
  <c r="D66" s="1"/>
  <c r="I65"/>
  <c r="H65"/>
  <c r="G65"/>
  <c r="F65"/>
  <c r="C65"/>
  <c r="E65" s="1"/>
  <c r="B65"/>
  <c r="D65" s="1"/>
  <c r="I64"/>
  <c r="H64"/>
  <c r="G64"/>
  <c r="F64"/>
  <c r="C64"/>
  <c r="E64" s="1"/>
  <c r="B64"/>
  <c r="D64" s="1"/>
  <c r="I63"/>
  <c r="H63"/>
  <c r="G63"/>
  <c r="F63"/>
  <c r="C63"/>
  <c r="E63" s="1"/>
  <c r="B63"/>
  <c r="D63" s="1"/>
  <c r="I62"/>
  <c r="H62"/>
  <c r="G62"/>
  <c r="F62"/>
  <c r="C62"/>
  <c r="E62" s="1"/>
  <c r="B62"/>
  <c r="D62" s="1"/>
  <c r="G61"/>
  <c r="B61"/>
  <c r="I60"/>
  <c r="H60"/>
  <c r="G60"/>
  <c r="F60"/>
  <c r="C60"/>
  <c r="E60" s="1"/>
  <c r="B60"/>
  <c r="D60" s="1"/>
  <c r="I59"/>
  <c r="H59"/>
  <c r="G59"/>
  <c r="F59"/>
  <c r="C59"/>
  <c r="E59" s="1"/>
  <c r="B59"/>
  <c r="D59" s="1"/>
  <c r="I58"/>
  <c r="H58"/>
  <c r="G58"/>
  <c r="F58"/>
  <c r="C58"/>
  <c r="E58" s="1"/>
  <c r="B58"/>
  <c r="D58" s="1"/>
  <c r="I57"/>
  <c r="G57"/>
  <c r="F57"/>
  <c r="C57"/>
  <c r="E57" s="1"/>
  <c r="B57"/>
  <c r="D57" s="1"/>
  <c r="I56"/>
  <c r="H56"/>
  <c r="G56"/>
  <c r="F56"/>
  <c r="C56"/>
  <c r="E56" s="1"/>
  <c r="B56"/>
  <c r="D56" s="1"/>
  <c r="I55"/>
  <c r="H55"/>
  <c r="G55"/>
  <c r="F55"/>
  <c r="C55"/>
  <c r="E55" s="1"/>
  <c r="B55"/>
  <c r="D55" s="1"/>
  <c r="I54"/>
  <c r="H54"/>
  <c r="F54"/>
  <c r="B54"/>
  <c r="D54" s="1"/>
  <c r="X50"/>
  <c r="W50"/>
  <c r="V50"/>
  <c r="U50"/>
  <c r="S50"/>
  <c r="R50"/>
  <c r="P50"/>
  <c r="O50"/>
  <c r="N50"/>
  <c r="L50"/>
  <c r="K50"/>
  <c r="I50"/>
  <c r="G50"/>
  <c r="F50"/>
  <c r="E50"/>
  <c r="Y49"/>
  <c r="Q49"/>
  <c r="M49"/>
  <c r="J49"/>
  <c r="H49"/>
  <c r="Y48"/>
  <c r="Q48"/>
  <c r="M48"/>
  <c r="J48"/>
  <c r="H48"/>
  <c r="Y47"/>
  <c r="Q47"/>
  <c r="M47"/>
  <c r="J47"/>
  <c r="H47"/>
  <c r="Y46"/>
  <c r="Q46"/>
  <c r="M46"/>
  <c r="J46"/>
  <c r="H46"/>
  <c r="Y45"/>
  <c r="Q45"/>
  <c r="M45"/>
  <c r="J45"/>
  <c r="H45"/>
  <c r="Y44"/>
  <c r="Q44"/>
  <c r="M44"/>
  <c r="J44"/>
  <c r="H44"/>
  <c r="Y43"/>
  <c r="Q43"/>
  <c r="M43"/>
  <c r="J43"/>
  <c r="H43"/>
  <c r="Y42"/>
  <c r="Q42"/>
  <c r="M42"/>
  <c r="J42"/>
  <c r="H42"/>
  <c r="Y41"/>
  <c r="Q41"/>
  <c r="M41"/>
  <c r="J41"/>
  <c r="H41"/>
  <c r="Y40"/>
  <c r="Q40"/>
  <c r="M40"/>
  <c r="J40"/>
  <c r="H40"/>
  <c r="Y39"/>
  <c r="Q39"/>
  <c r="M39"/>
  <c r="J39"/>
  <c r="H39"/>
  <c r="Y38"/>
  <c r="Q38"/>
  <c r="M38"/>
  <c r="J38"/>
  <c r="H38"/>
  <c r="H50" s="1"/>
  <c r="T37"/>
  <c r="G54" s="1"/>
  <c r="Q37"/>
  <c r="Q50" s="1"/>
  <c r="M37"/>
  <c r="J37"/>
  <c r="I32"/>
  <c r="H32"/>
  <c r="G32"/>
  <c r="F32"/>
  <c r="C32"/>
  <c r="E32" s="1"/>
  <c r="B32"/>
  <c r="D32" s="1"/>
  <c r="I31"/>
  <c r="H31"/>
  <c r="G31"/>
  <c r="F31"/>
  <c r="C31"/>
  <c r="E31" s="1"/>
  <c r="B31"/>
  <c r="D31" s="1"/>
  <c r="I30"/>
  <c r="H30"/>
  <c r="G30"/>
  <c r="F30"/>
  <c r="C30"/>
  <c r="E30" s="1"/>
  <c r="B30"/>
  <c r="D30" s="1"/>
  <c r="I29"/>
  <c r="H29"/>
  <c r="G29"/>
  <c r="F29"/>
  <c r="C29"/>
  <c r="E29" s="1"/>
  <c r="B29"/>
  <c r="D29" s="1"/>
  <c r="I28"/>
  <c r="H28"/>
  <c r="G28"/>
  <c r="F28"/>
  <c r="C28"/>
  <c r="E28" s="1"/>
  <c r="B28"/>
  <c r="D28" s="1"/>
  <c r="I27"/>
  <c r="H27"/>
  <c r="G27"/>
  <c r="F27"/>
  <c r="C27"/>
  <c r="E27" s="1"/>
  <c r="B27"/>
  <c r="D27" s="1"/>
  <c r="I26"/>
  <c r="H26"/>
  <c r="G26"/>
  <c r="F26"/>
  <c r="C26"/>
  <c r="E26" s="1"/>
  <c r="B26"/>
  <c r="D26" s="1"/>
  <c r="I25"/>
  <c r="H25"/>
  <c r="G25"/>
  <c r="F25"/>
  <c r="C25"/>
  <c r="E25" s="1"/>
  <c r="B25"/>
  <c r="D25" s="1"/>
  <c r="I24"/>
  <c r="H24"/>
  <c r="G24"/>
  <c r="F24"/>
  <c r="C24"/>
  <c r="E24" s="1"/>
  <c r="B24"/>
  <c r="D24" s="1"/>
  <c r="I23"/>
  <c r="G23"/>
  <c r="F23"/>
  <c r="C23"/>
  <c r="E23" s="1"/>
  <c r="B23"/>
  <c r="D23" s="1"/>
  <c r="I22"/>
  <c r="H22"/>
  <c r="G22"/>
  <c r="F22"/>
  <c r="C22"/>
  <c r="E22" s="1"/>
  <c r="B22"/>
  <c r="D22" s="1"/>
  <c r="I21"/>
  <c r="H21"/>
  <c r="G21"/>
  <c r="F21"/>
  <c r="C21"/>
  <c r="E21" s="1"/>
  <c r="B21"/>
  <c r="D21" s="1"/>
  <c r="I20"/>
  <c r="H20"/>
  <c r="F20"/>
  <c r="B20"/>
  <c r="D20" s="1"/>
  <c r="X16"/>
  <c r="W16"/>
  <c r="V16"/>
  <c r="U16"/>
  <c r="S16"/>
  <c r="R16"/>
  <c r="P16"/>
  <c r="O16"/>
  <c r="N16"/>
  <c r="L16"/>
  <c r="K16"/>
  <c r="F16"/>
  <c r="E16"/>
  <c r="Y15"/>
  <c r="Q15"/>
  <c r="M15"/>
  <c r="J15"/>
  <c r="H15"/>
  <c r="Y14"/>
  <c r="Q14"/>
  <c r="M14"/>
  <c r="I14"/>
  <c r="I16" s="1"/>
  <c r="G14"/>
  <c r="J14" s="1"/>
  <c r="Y13"/>
  <c r="Q13"/>
  <c r="M13"/>
  <c r="J13"/>
  <c r="H13"/>
  <c r="Y12"/>
  <c r="Q12"/>
  <c r="M12"/>
  <c r="J12"/>
  <c r="H12"/>
  <c r="Y11"/>
  <c r="Q11"/>
  <c r="M11"/>
  <c r="J11"/>
  <c r="H11"/>
  <c r="Y10"/>
  <c r="Q10"/>
  <c r="M10"/>
  <c r="J10"/>
  <c r="H10"/>
  <c r="Y9"/>
  <c r="Q9"/>
  <c r="M9"/>
  <c r="J9"/>
  <c r="H9"/>
  <c r="Y8"/>
  <c r="Q8"/>
  <c r="M8"/>
  <c r="J8"/>
  <c r="H8"/>
  <c r="Y7"/>
  <c r="Q7"/>
  <c r="M7"/>
  <c r="J7"/>
  <c r="H7"/>
  <c r="Y6"/>
  <c r="Q6"/>
  <c r="M6"/>
  <c r="J6"/>
  <c r="H6"/>
  <c r="Y5"/>
  <c r="Q5"/>
  <c r="M5"/>
  <c r="J5"/>
  <c r="H5"/>
  <c r="Y4"/>
  <c r="Q4"/>
  <c r="M4"/>
  <c r="J4"/>
  <c r="H4"/>
  <c r="T3"/>
  <c r="G20" s="1"/>
  <c r="Q3"/>
  <c r="Q16" s="1"/>
  <c r="M3"/>
  <c r="J3"/>
  <c r="H3"/>
  <c r="C100" i="2" l="1"/>
  <c r="E100" s="1"/>
  <c r="J100"/>
  <c r="G100"/>
  <c r="K100"/>
  <c r="E37"/>
  <c r="C18" i="1"/>
  <c r="E36" i="2"/>
  <c r="C17" i="1"/>
  <c r="E35" i="2"/>
  <c r="C16" i="1"/>
  <c r="I100" i="2"/>
  <c r="E34"/>
  <c r="C15" i="1"/>
  <c r="E33" i="2"/>
  <c r="C14" i="1"/>
  <c r="E32" i="2"/>
  <c r="C13" i="1"/>
  <c r="E31" i="2"/>
  <c r="C12" i="1"/>
  <c r="E30" i="2"/>
  <c r="C11" i="1"/>
  <c r="F39" i="2"/>
  <c r="D20" i="1"/>
  <c r="E29" i="2"/>
  <c r="C10" i="1"/>
  <c r="C20"/>
  <c r="J39" i="2"/>
  <c r="E39"/>
  <c r="AB126"/>
  <c r="AB75"/>
  <c r="D100"/>
  <c r="F100" s="1"/>
  <c r="F181"/>
  <c r="F30" i="1" s="1"/>
  <c r="AB24" i="2"/>
  <c r="K49"/>
  <c r="C49"/>
  <c r="I24"/>
  <c r="D49"/>
  <c r="D181" s="1"/>
  <c r="K24"/>
  <c r="I49"/>
  <c r="G49"/>
  <c r="I75"/>
  <c r="J28"/>
  <c r="J38"/>
  <c r="J36"/>
  <c r="J34"/>
  <c r="J32"/>
  <c r="J30"/>
  <c r="J37"/>
  <c r="J35"/>
  <c r="J33"/>
  <c r="J31"/>
  <c r="J29"/>
  <c r="D154"/>
  <c r="D55" i="1" s="1"/>
  <c r="L154" i="2"/>
  <c r="J55" i="1" s="1"/>
  <c r="E154" i="2"/>
  <c r="E55" i="1" s="1"/>
  <c r="D9"/>
  <c r="F30" i="2"/>
  <c r="E181"/>
  <c r="E30" i="1" s="1"/>
  <c r="S24" i="2"/>
  <c r="N24"/>
  <c r="C154"/>
  <c r="C55" i="1" s="1"/>
  <c r="G154" i="2"/>
  <c r="G55" i="1" s="1"/>
  <c r="H154" i="2"/>
  <c r="F28"/>
  <c r="F32"/>
  <c r="F34"/>
  <c r="F36"/>
  <c r="F38"/>
  <c r="F29"/>
  <c r="F31"/>
  <c r="F33"/>
  <c r="F35"/>
  <c r="F37"/>
  <c r="F79"/>
  <c r="G16" i="3"/>
  <c r="Y3"/>
  <c r="H14"/>
  <c r="H16" s="1"/>
  <c r="T16"/>
  <c r="C20"/>
  <c r="E20" s="1"/>
  <c r="Y37"/>
  <c r="T50"/>
  <c r="C54"/>
  <c r="E54" s="1"/>
  <c r="E49" i="2" l="1"/>
  <c r="C181"/>
  <c r="C30" i="1" s="1"/>
  <c r="F49" i="2"/>
  <c r="D30" i="1"/>
  <c r="J49" i="2"/>
</calcChain>
</file>

<file path=xl/sharedStrings.xml><?xml version="1.0" encoding="utf-8"?>
<sst xmlns="http://schemas.openxmlformats.org/spreadsheetml/2006/main" count="780" uniqueCount="189">
  <si>
    <t>Virksomheder 2008</t>
  </si>
  <si>
    <t>Alle tal i tusinder</t>
  </si>
  <si>
    <t>Nøgletal</t>
  </si>
  <si>
    <t>Virksomheder 2007</t>
  </si>
  <si>
    <t>Virksomheder 2006</t>
  </si>
  <si>
    <t>CVR</t>
  </si>
  <si>
    <t>Virksomhedstype</t>
  </si>
  <si>
    <t>Nettoomsætning</t>
  </si>
  <si>
    <t>Bruttofortjeneste</t>
  </si>
  <si>
    <t>Primært resultat</t>
  </si>
  <si>
    <t>finansielle indtægter</t>
  </si>
  <si>
    <t>ord. res. før. fin. Udgifter</t>
  </si>
  <si>
    <t>Finansielle udgifter</t>
  </si>
  <si>
    <t>TJEK - før skat</t>
  </si>
  <si>
    <t>ord. res. før skat1</t>
  </si>
  <si>
    <t>Skat</t>
  </si>
  <si>
    <t>TJEK - efter skat</t>
  </si>
  <si>
    <t>ord. res. efter skat1</t>
  </si>
  <si>
    <t>årets resultat</t>
  </si>
  <si>
    <t>dividende1</t>
  </si>
  <si>
    <t>henlagt til egenkapital1</t>
  </si>
  <si>
    <t>Aktiver</t>
  </si>
  <si>
    <t>Likvider</t>
  </si>
  <si>
    <t>Egenkapital ultimo</t>
  </si>
  <si>
    <t>Hensættelser</t>
  </si>
  <si>
    <t>langfristet gæld1</t>
  </si>
  <si>
    <t>kortfristet gæld</t>
  </si>
  <si>
    <t>antal medarbejdere</t>
  </si>
  <si>
    <t>TJEK _ AKTIVER VS PASSIVER</t>
  </si>
  <si>
    <t>startdato</t>
  </si>
  <si>
    <t>slutdato</t>
  </si>
  <si>
    <t>Niebuhr Tandhjulsfabrik</t>
  </si>
  <si>
    <t>Hero Tandhjul</t>
  </si>
  <si>
    <t>Tandhjulsfabriken Horsens</t>
  </si>
  <si>
    <t>Asøma Tandhjul</t>
  </si>
  <si>
    <t>Bonnet Maskinfabrik</t>
  </si>
  <si>
    <t>CFT Tandhjulsfabrik</t>
  </si>
  <si>
    <t>Randers Tandhjulsfabrik</t>
  </si>
  <si>
    <t>Hans Iversen Værktøj og Maskiner ApS ???</t>
  </si>
  <si>
    <t>Kurt Sørensen Maskinfabrik A/S</t>
  </si>
  <si>
    <t xml:space="preserve">Osvald Jensen Mekanisk Etablissement A/S </t>
  </si>
  <si>
    <t xml:space="preserve">Prodan Gears A/S </t>
  </si>
  <si>
    <t>A/S</t>
  </si>
  <si>
    <t>XX</t>
  </si>
  <si>
    <t>BJ-Gear</t>
  </si>
  <si>
    <t>Kurt Sørensen Maskinfabrik</t>
  </si>
  <si>
    <t>ApS</t>
  </si>
  <si>
    <t>XXX</t>
  </si>
  <si>
    <t>Gennemsnitlig Aktiver</t>
  </si>
  <si>
    <t>Gennemsnitlig egenkapital</t>
  </si>
  <si>
    <t>ROA</t>
  </si>
  <si>
    <t>ROE</t>
  </si>
  <si>
    <t>Payout</t>
  </si>
  <si>
    <t>Soliditet</t>
  </si>
  <si>
    <t>BF/ansat</t>
  </si>
  <si>
    <t>BF/aktiv</t>
  </si>
  <si>
    <t>I.P.L. Industri Produkt Lem</t>
  </si>
  <si>
    <t>Hans Iversen Værktøj og Maskiner</t>
  </si>
  <si>
    <t>Osvald Jensen Mekanisk Etablissement</t>
  </si>
  <si>
    <t>Prodan Gears</t>
  </si>
  <si>
    <t>BF/ansat - '000</t>
  </si>
  <si>
    <t>Total for branchen:</t>
  </si>
  <si>
    <t>Vækstanalyse</t>
  </si>
  <si>
    <t>Ansatte</t>
  </si>
  <si>
    <t>Indtjeningsanalyse</t>
  </si>
  <si>
    <t>Primær resultat/ansat</t>
  </si>
  <si>
    <t>Vækstanalyse og Indtjeningsanalyse</t>
  </si>
  <si>
    <t>Antal ansatte</t>
  </si>
  <si>
    <t>Note: Nystartede og selskaber uden tilgængelige regnskaber er ikke medtaget i analysen.</t>
  </si>
  <si>
    <t>Minoritetsandel</t>
  </si>
  <si>
    <t>Total for branchen</t>
  </si>
  <si>
    <t>Egenkapital</t>
  </si>
  <si>
    <t>Virksomheder 2009</t>
  </si>
  <si>
    <t>UDFYLD KUN RØD! I 2007</t>
  </si>
  <si>
    <t>Aktieselskabet Naesborg</t>
  </si>
  <si>
    <t>Aktuel Undervisning ApS</t>
  </si>
  <si>
    <t>Alecto A/S</t>
  </si>
  <si>
    <t>AOF Job A/S</t>
  </si>
  <si>
    <t>AS3 Companies</t>
  </si>
  <si>
    <t>Institut For Karriereudvikling A/S</t>
  </si>
  <si>
    <t>Contra A/S</t>
  </si>
  <si>
    <t>Ducas ApS (Dansk Uddannelsescenter Jobcenter)</t>
  </si>
  <si>
    <t>Hartmanns A/S</t>
  </si>
  <si>
    <t>HKI - Hans Knudsen Instituttet</t>
  </si>
  <si>
    <t>Incita</t>
  </si>
  <si>
    <t>Integro A/S</t>
  </si>
  <si>
    <t>JK-Proces ApS</t>
  </si>
  <si>
    <t>Job Vision A/S</t>
  </si>
  <si>
    <t>Markman Rekruttering og Genplacering A/S</t>
  </si>
  <si>
    <t>Plus Resurse</t>
  </si>
  <si>
    <t>Provi ApS</t>
  </si>
  <si>
    <t>Ramsdal A/S</t>
  </si>
  <si>
    <t>TUCJOB ApS</t>
  </si>
  <si>
    <t>Vikon ApS</t>
  </si>
  <si>
    <t>Hjemmehjælp</t>
  </si>
  <si>
    <t>Anden undervisning i.a.n.</t>
  </si>
  <si>
    <t>Anden undervisning i.a.n</t>
  </si>
  <si>
    <t>Virksomhedsrådgivning og anden rådgivning om driftsledelse</t>
  </si>
  <si>
    <t>Minoritetsinteresser</t>
  </si>
  <si>
    <t>Arbejdsformidlingskontorer</t>
  </si>
  <si>
    <t>Oplyses ikke</t>
  </si>
  <si>
    <t>-</t>
  </si>
  <si>
    <t>Virksomhed</t>
  </si>
  <si>
    <t>CVR-nummer</t>
  </si>
  <si>
    <t>Administrerende direktør</t>
  </si>
  <si>
    <t>Hjemmeside</t>
  </si>
  <si>
    <t>Email-adresse</t>
  </si>
  <si>
    <t>Telefonnummer</t>
  </si>
  <si>
    <t>Anne-Mette Ravn</t>
  </si>
  <si>
    <t>info@hartmanns.dk</t>
  </si>
  <si>
    <t>http://www.hartmanns.dk</t>
  </si>
  <si>
    <t>Vikarbureauer, arbejdsformidlingskontorer</t>
  </si>
  <si>
    <t>Revalideringsinstitutioner, pakkerier, tekniske skoler og fagskole</t>
  </si>
  <si>
    <t>Revalideringsinstitutioner, dagcentre mv.</t>
  </si>
  <si>
    <t>revacenteret@revecentret.dk</t>
  </si>
  <si>
    <t>http://www.incita.dk</t>
  </si>
  <si>
    <t>Niels Peter Pedersen</t>
  </si>
  <si>
    <t>Hans-Christian Jacobsen</t>
  </si>
  <si>
    <t>http://www.hki.dk</t>
  </si>
  <si>
    <t>hki@hki.dk</t>
  </si>
  <si>
    <t>Anders Andersen</t>
  </si>
  <si>
    <t>http://www.integro.dk</t>
  </si>
  <si>
    <t>integro@integro.dk</t>
  </si>
  <si>
    <t>Hjælpeydelser i forbindelse med undervisning</t>
  </si>
  <si>
    <t>Jens Andreas Schmidt</t>
  </si>
  <si>
    <t>http://www.jk-proces.dk/</t>
  </si>
  <si>
    <t>post@jk-proces.dk</t>
  </si>
  <si>
    <t>Henry Kristian Haahr</t>
  </si>
  <si>
    <t>http://www.jobvision.dk</t>
  </si>
  <si>
    <t>jobvision@jobvision.dk</t>
  </si>
  <si>
    <t>Henrik Bloch</t>
  </si>
  <si>
    <t>http://www.markman.dk</t>
  </si>
  <si>
    <t>info@markman.dk</t>
  </si>
  <si>
    <t>28320892</t>
  </si>
  <si>
    <t>Laila Holm Gudmund Meyer</t>
  </si>
  <si>
    <t>www.plus-resurse.dk</t>
  </si>
  <si>
    <t>lg@plus-resurse.dk</t>
  </si>
  <si>
    <t>Uffe Stein</t>
  </si>
  <si>
    <t>http://www.provi.dk</t>
  </si>
  <si>
    <t>info@provi.dk</t>
  </si>
  <si>
    <t>Karl-Erik Ramsdal Nielsen</t>
  </si>
  <si>
    <t>http://www.ramsdal.as</t>
  </si>
  <si>
    <t>ramsdal@ramsdal.as</t>
  </si>
  <si>
    <t>Tommy Vandal</t>
  </si>
  <si>
    <t>http://www.tucenter.dk</t>
  </si>
  <si>
    <t>tuc@tucenter.dk</t>
  </si>
  <si>
    <t>http://www.vikon.dk</t>
  </si>
  <si>
    <t>Virksomheder 2008 til 2009</t>
  </si>
  <si>
    <t>Gennemsnit for 2008 og 2009</t>
  </si>
  <si>
    <t>i 2009</t>
  </si>
  <si>
    <t>Fra 2008 til 2009</t>
  </si>
  <si>
    <t>2009 i tusinder</t>
  </si>
  <si>
    <t>i.m.</t>
  </si>
  <si>
    <t>Gennemsnit 2008 og 2009</t>
  </si>
  <si>
    <t>Gitte Rie Holte Nielsen</t>
  </si>
  <si>
    <t>http://www.naesborg.dk</t>
  </si>
  <si>
    <t>naesborg@naesborg.dk</t>
  </si>
  <si>
    <t>Lisbeth Malle</t>
  </si>
  <si>
    <t>http://www.aktuel-undervisning.dk</t>
  </si>
  <si>
    <t>Niels-Henrik Hansen</t>
  </si>
  <si>
    <t>http://www.movingskills.dk</t>
  </si>
  <si>
    <t>info@movingskills.dk</t>
  </si>
  <si>
    <t>Hans Bechgaard</t>
  </si>
  <si>
    <t>http://www.aof.dk</t>
  </si>
  <si>
    <t>aofjob@aofjob.dk</t>
  </si>
  <si>
    <t>http://www.as3.dk</t>
  </si>
  <si>
    <t>info@as3.dk</t>
  </si>
  <si>
    <t>Lars Kjelder Sørensen</t>
  </si>
  <si>
    <t>http://www.iku.dk</t>
  </si>
  <si>
    <t>iku@iku.dk</t>
  </si>
  <si>
    <t>Helen Irene Gulløv</t>
  </si>
  <si>
    <t>http://www.contra.dk</t>
  </si>
  <si>
    <t>info@contra.dk</t>
  </si>
  <si>
    <t>Charlotte Gosch</t>
  </si>
  <si>
    <t>http://www.ducas.dk</t>
  </si>
  <si>
    <t>duc@ducas.dk</t>
  </si>
  <si>
    <t>Udarbejdet af Berlingske Research / Morten Marthedal</t>
  </si>
  <si>
    <t>A2B A/S</t>
  </si>
  <si>
    <t>Steen Skovgaard Jakobsen</t>
  </si>
  <si>
    <t>www.a2b.dk</t>
  </si>
  <si>
    <t>info@a2b.dk</t>
  </si>
  <si>
    <t>Andre liberale, videnskabelige og tekniske tjenesteydelser i.a.n</t>
  </si>
  <si>
    <t>AS3 Employment A/S</t>
  </si>
  <si>
    <t>Regitze Duval Rose</t>
  </si>
  <si>
    <t>Nøgletal 2009</t>
  </si>
  <si>
    <t>Nøgletal 2008</t>
  </si>
  <si>
    <t>NOTE</t>
  </si>
  <si>
    <t>Søsterselskab til AS3 Employment A/S</t>
  </si>
  <si>
    <t>Søsterselskab til A2B A/S</t>
  </si>
</sst>
</file>

<file path=xl/styles.xml><?xml version="1.0" encoding="utf-8"?>
<styleSheet xmlns="http://schemas.openxmlformats.org/spreadsheetml/2006/main">
  <numFmts count="6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"/>
    <numFmt numFmtId="167" formatCode="#,##0.00_ ;[Red]\-#,##0.00\ 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23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1" fillId="0" borderId="0" xfId="0" applyFont="1"/>
    <xf numFmtId="3" fontId="0" fillId="0" borderId="2" xfId="0" applyNumberFormat="1" applyFill="1" applyBorder="1"/>
    <xf numFmtId="3" fontId="0" fillId="3" borderId="2" xfId="0" applyNumberFormat="1" applyFill="1" applyBorder="1"/>
    <xf numFmtId="3" fontId="0" fillId="2" borderId="2" xfId="0" applyNumberFormat="1" applyFill="1" applyBorder="1"/>
    <xf numFmtId="0" fontId="0" fillId="3" borderId="2" xfId="0" applyFill="1" applyBorder="1"/>
    <xf numFmtId="14" fontId="0" fillId="0" borderId="2" xfId="0" applyNumberFormat="1" applyFill="1" applyBorder="1"/>
    <xf numFmtId="0" fontId="1" fillId="2" borderId="2" xfId="0" applyFont="1" applyFill="1" applyBorder="1" applyAlignment="1">
      <alignment wrapText="1"/>
    </xf>
    <xf numFmtId="0" fontId="0" fillId="2" borderId="2" xfId="0" applyFill="1" applyBorder="1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0" fillId="0" borderId="0" xfId="0" applyAlignment="1">
      <alignment wrapText="1"/>
    </xf>
    <xf numFmtId="14" fontId="0" fillId="0" borderId="2" xfId="0" applyNumberFormat="1" applyBorder="1"/>
    <xf numFmtId="1" fontId="0" fillId="3" borderId="2" xfId="0" applyNumberFormat="1" applyFill="1" applyBorder="1"/>
    <xf numFmtId="164" fontId="0" fillId="0" borderId="0" xfId="0" applyNumberFormat="1"/>
    <xf numFmtId="165" fontId="0" fillId="0" borderId="0" xfId="0" applyNumberFormat="1"/>
    <xf numFmtId="0" fontId="1" fillId="2" borderId="5" xfId="0" applyFont="1" applyFill="1" applyBorder="1"/>
    <xf numFmtId="0" fontId="2" fillId="0" borderId="5" xfId="0" applyFont="1" applyBorder="1"/>
    <xf numFmtId="0" fontId="0" fillId="0" borderId="5" xfId="0" applyBorder="1"/>
    <xf numFmtId="3" fontId="0" fillId="0" borderId="5" xfId="0" applyNumberFormat="1" applyFill="1" applyBorder="1"/>
    <xf numFmtId="3" fontId="0" fillId="3" borderId="5" xfId="0" applyNumberFormat="1" applyFill="1" applyBorder="1"/>
    <xf numFmtId="3" fontId="0" fillId="2" borderId="5" xfId="0" applyNumberFormat="1" applyFill="1" applyBorder="1"/>
    <xf numFmtId="0" fontId="0" fillId="3" borderId="5" xfId="0" applyFill="1" applyBorder="1"/>
    <xf numFmtId="14" fontId="0" fillId="0" borderId="5" xfId="0" applyNumberFormat="1" applyFill="1" applyBorder="1"/>
    <xf numFmtId="0" fontId="1" fillId="2" borderId="6" xfId="0" applyFont="1" applyFill="1" applyBorder="1"/>
    <xf numFmtId="0" fontId="2" fillId="0" borderId="7" xfId="0" applyFont="1" applyBorder="1"/>
    <xf numFmtId="0" fontId="0" fillId="0" borderId="7" xfId="0" applyBorder="1"/>
    <xf numFmtId="3" fontId="0" fillId="0" borderId="7" xfId="0" applyNumberFormat="1" applyFill="1" applyBorder="1"/>
    <xf numFmtId="3" fontId="0" fillId="0" borderId="8" xfId="0" applyNumberFormat="1" applyFill="1" applyBorder="1"/>
    <xf numFmtId="0" fontId="3" fillId="2" borderId="13" xfId="0" applyFont="1" applyFill="1" applyBorder="1" applyAlignment="1">
      <alignment wrapText="1"/>
    </xf>
    <xf numFmtId="0" fontId="4" fillId="2" borderId="20" xfId="0" applyFont="1" applyFill="1" applyBorder="1"/>
    <xf numFmtId="0" fontId="4" fillId="0" borderId="0" xfId="0" applyFont="1"/>
    <xf numFmtId="0" fontId="5" fillId="0" borderId="0" xfId="0" applyFont="1"/>
    <xf numFmtId="0" fontId="3" fillId="2" borderId="9" xfId="0" applyFont="1" applyFill="1" applyBorder="1"/>
    <xf numFmtId="165" fontId="4" fillId="0" borderId="17" xfId="0" applyNumberFormat="1" applyFont="1" applyBorder="1"/>
    <xf numFmtId="0" fontId="4" fillId="0" borderId="11" xfId="0" applyFont="1" applyBorder="1"/>
    <xf numFmtId="0" fontId="4" fillId="0" borderId="18" xfId="0" applyFont="1" applyBorder="1"/>
    <xf numFmtId="164" fontId="4" fillId="0" borderId="24" xfId="0" applyNumberFormat="1" applyFont="1" applyBorder="1"/>
    <xf numFmtId="164" fontId="4" fillId="0" borderId="0" xfId="0" applyNumberFormat="1" applyFont="1" applyBorder="1"/>
    <xf numFmtId="0" fontId="4" fillId="0" borderId="12" xfId="0" applyFont="1" applyBorder="1"/>
    <xf numFmtId="0" fontId="4" fillId="0" borderId="2" xfId="0" applyFont="1" applyBorder="1"/>
    <xf numFmtId="165" fontId="4" fillId="0" borderId="0" xfId="0" applyNumberFormat="1" applyFont="1"/>
    <xf numFmtId="0" fontId="4" fillId="2" borderId="15" xfId="0" applyFont="1" applyFill="1" applyBorder="1"/>
    <xf numFmtId="1" fontId="4" fillId="0" borderId="42" xfId="0" applyNumberFormat="1" applyFont="1" applyBorder="1"/>
    <xf numFmtId="165" fontId="4" fillId="0" borderId="9" xfId="0" applyNumberFormat="1" applyFont="1" applyBorder="1"/>
    <xf numFmtId="0" fontId="3" fillId="2" borderId="11" xfId="0" applyFont="1" applyFill="1" applyBorder="1" applyAlignment="1">
      <alignment wrapText="1"/>
    </xf>
    <xf numFmtId="0" fontId="3" fillId="2" borderId="29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33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2" borderId="18" xfId="0" applyFont="1" applyFill="1" applyBorder="1"/>
    <xf numFmtId="0" fontId="4" fillId="2" borderId="30" xfId="0" applyFont="1" applyFill="1" applyBorder="1"/>
    <xf numFmtId="0" fontId="4" fillId="2" borderId="19" xfId="0" applyFont="1" applyFill="1" applyBorder="1"/>
    <xf numFmtId="0" fontId="4" fillId="2" borderId="26" xfId="0" applyFont="1" applyFill="1" applyBorder="1"/>
    <xf numFmtId="0" fontId="4" fillId="2" borderId="34" xfId="0" applyFont="1" applyFill="1" applyBorder="1"/>
    <xf numFmtId="0" fontId="3" fillId="2" borderId="39" xfId="0" applyFont="1" applyFill="1" applyBorder="1"/>
    <xf numFmtId="44" fontId="4" fillId="0" borderId="17" xfId="0" applyNumberFormat="1" applyFont="1" applyBorder="1"/>
    <xf numFmtId="44" fontId="4" fillId="3" borderId="17" xfId="0" applyNumberFormat="1" applyFont="1" applyFill="1" applyBorder="1"/>
    <xf numFmtId="44" fontId="4" fillId="0" borderId="27" xfId="0" applyNumberFormat="1" applyFont="1" applyBorder="1"/>
    <xf numFmtId="44" fontId="4" fillId="2" borderId="35" xfId="0" applyNumberFormat="1" applyFont="1" applyFill="1" applyBorder="1"/>
    <xf numFmtId="44" fontId="4" fillId="0" borderId="31" xfId="0" applyNumberFormat="1" applyFont="1" applyBorder="1"/>
    <xf numFmtId="44" fontId="4" fillId="0" borderId="0" xfId="0" applyNumberFormat="1" applyFont="1" applyFill="1" applyBorder="1"/>
    <xf numFmtId="0" fontId="4" fillId="0" borderId="27" xfId="0" applyFont="1" applyBorder="1"/>
    <xf numFmtId="0" fontId="4" fillId="3" borderId="36" xfId="0" applyFont="1" applyFill="1" applyBorder="1"/>
    <xf numFmtId="14" fontId="4" fillId="0" borderId="22" xfId="0" applyNumberFormat="1" applyFont="1" applyBorder="1"/>
    <xf numFmtId="14" fontId="4" fillId="0" borderId="14" xfId="0" applyNumberFormat="1" applyFont="1" applyBorder="1"/>
    <xf numFmtId="0" fontId="3" fillId="2" borderId="40" xfId="0" applyFont="1" applyFill="1" applyBorder="1"/>
    <xf numFmtId="44" fontId="4" fillId="0" borderId="2" xfId="0" applyNumberFormat="1" applyFont="1" applyFill="1" applyBorder="1"/>
    <xf numFmtId="44" fontId="4" fillId="0" borderId="2" xfId="0" applyNumberFormat="1" applyFont="1" applyBorder="1"/>
    <xf numFmtId="44" fontId="4" fillId="3" borderId="2" xfId="0" applyNumberFormat="1" applyFont="1" applyFill="1" applyBorder="1"/>
    <xf numFmtId="44" fontId="4" fillId="0" borderId="28" xfId="0" applyNumberFormat="1" applyFont="1" applyBorder="1"/>
    <xf numFmtId="44" fontId="4" fillId="2" borderId="36" xfId="0" applyNumberFormat="1" applyFont="1" applyFill="1" applyBorder="1"/>
    <xf numFmtId="44" fontId="4" fillId="0" borderId="22" xfId="0" applyNumberFormat="1" applyFont="1" applyBorder="1"/>
    <xf numFmtId="0" fontId="4" fillId="0" borderId="28" xfId="0" applyFont="1" applyBorder="1"/>
    <xf numFmtId="44" fontId="4" fillId="2" borderId="40" xfId="0" applyNumberFormat="1" applyFont="1" applyFill="1" applyBorder="1"/>
    <xf numFmtId="0" fontId="4" fillId="0" borderId="43" xfId="0" applyFont="1" applyBorder="1"/>
    <xf numFmtId="0" fontId="6" fillId="2" borderId="40" xfId="0" applyFont="1" applyFill="1" applyBorder="1" applyAlignment="1">
      <alignment wrapText="1"/>
    </xf>
    <xf numFmtId="0" fontId="7" fillId="0" borderId="0" xfId="0" applyFont="1"/>
    <xf numFmtId="44" fontId="7" fillId="0" borderId="2" xfId="0" applyNumberFormat="1" applyFont="1" applyBorder="1"/>
    <xf numFmtId="44" fontId="7" fillId="3" borderId="2" xfId="0" applyNumberFormat="1" applyFont="1" applyFill="1" applyBorder="1"/>
    <xf numFmtId="44" fontId="7" fillId="0" borderId="17" xfId="0" applyNumberFormat="1" applyFont="1" applyBorder="1"/>
    <xf numFmtId="44" fontId="7" fillId="0" borderId="28" xfId="0" applyNumberFormat="1" applyFont="1" applyBorder="1"/>
    <xf numFmtId="44" fontId="7" fillId="2" borderId="40" xfId="0" applyNumberFormat="1" applyFont="1" applyFill="1" applyBorder="1"/>
    <xf numFmtId="0" fontId="7" fillId="0" borderId="43" xfId="0" applyFont="1" applyBorder="1"/>
    <xf numFmtId="0" fontId="3" fillId="2" borderId="41" xfId="0" applyFont="1" applyFill="1" applyBorder="1"/>
    <xf numFmtId="44" fontId="4" fillId="0" borderId="5" xfId="0" applyNumberFormat="1" applyFont="1" applyBorder="1"/>
    <xf numFmtId="44" fontId="4" fillId="0" borderId="23" xfId="0" applyNumberFormat="1" applyFont="1" applyBorder="1"/>
    <xf numFmtId="0" fontId="4" fillId="0" borderId="44" xfId="0" applyFont="1" applyBorder="1"/>
    <xf numFmtId="0" fontId="3" fillId="2" borderId="3" xfId="0" applyFont="1" applyFill="1" applyBorder="1"/>
    <xf numFmtId="44" fontId="4" fillId="0" borderId="9" xfId="0" applyNumberFormat="1" applyFont="1" applyBorder="1"/>
    <xf numFmtId="0" fontId="4" fillId="3" borderId="4" xfId="0" applyFont="1" applyFill="1" applyBorder="1"/>
    <xf numFmtId="0" fontId="4" fillId="0" borderId="32" xfId="0" applyFont="1" applyBorder="1"/>
    <xf numFmtId="0" fontId="4" fillId="0" borderId="10" xfId="0" applyFont="1" applyBorder="1"/>
    <xf numFmtId="0" fontId="3" fillId="2" borderId="10" xfId="0" applyFont="1" applyFill="1" applyBorder="1"/>
    <xf numFmtId="166" fontId="4" fillId="0" borderId="17" xfId="0" applyNumberFormat="1" applyFont="1" applyBorder="1"/>
    <xf numFmtId="164" fontId="4" fillId="0" borderId="2" xfId="0" applyNumberFormat="1" applyFont="1" applyBorder="1"/>
    <xf numFmtId="164" fontId="4" fillId="0" borderId="17" xfId="0" applyNumberFormat="1" applyFont="1" applyBorder="1"/>
    <xf numFmtId="43" fontId="4" fillId="0" borderId="17" xfId="0" applyNumberFormat="1" applyFont="1" applyBorder="1"/>
    <xf numFmtId="165" fontId="4" fillId="0" borderId="21" xfId="0" applyNumberFormat="1" applyFont="1" applyBorder="1"/>
    <xf numFmtId="9" fontId="4" fillId="0" borderId="0" xfId="0" applyNumberFormat="1" applyFont="1"/>
    <xf numFmtId="0" fontId="3" fillId="0" borderId="0" xfId="0" applyFont="1"/>
    <xf numFmtId="14" fontId="4" fillId="0" borderId="31" xfId="0" applyNumberFormat="1" applyFont="1" applyBorder="1"/>
    <xf numFmtId="14" fontId="4" fillId="0" borderId="21" xfId="0" applyNumberFormat="1" applyFont="1" applyBorder="1"/>
    <xf numFmtId="166" fontId="4" fillId="0" borderId="9" xfId="0" applyNumberFormat="1" applyFont="1" applyBorder="1"/>
    <xf numFmtId="164" fontId="4" fillId="0" borderId="9" xfId="0" applyNumberFormat="1" applyFont="1" applyBorder="1"/>
    <xf numFmtId="43" fontId="4" fillId="0" borderId="9" xfId="0" applyNumberFormat="1" applyFont="1" applyBorder="1"/>
    <xf numFmtId="165" fontId="4" fillId="0" borderId="10" xfId="0" applyNumberFormat="1" applyFont="1" applyBorder="1"/>
    <xf numFmtId="0" fontId="3" fillId="0" borderId="16" xfId="0" applyFont="1" applyBorder="1"/>
    <xf numFmtId="0" fontId="3" fillId="2" borderId="37" xfId="0" applyFont="1" applyFill="1" applyBorder="1" applyAlignment="1">
      <alignment wrapText="1"/>
    </xf>
    <xf numFmtId="0" fontId="4" fillId="0" borderId="13" xfId="0" applyFont="1" applyFill="1" applyBorder="1"/>
    <xf numFmtId="165" fontId="4" fillId="0" borderId="12" xfId="0" applyNumberFormat="1" applyFont="1" applyBorder="1"/>
    <xf numFmtId="0" fontId="4" fillId="0" borderId="12" xfId="0" applyFont="1" applyFill="1" applyBorder="1"/>
    <xf numFmtId="0" fontId="3" fillId="2" borderId="38" xfId="0" applyFont="1" applyFill="1" applyBorder="1"/>
    <xf numFmtId="0" fontId="4" fillId="0" borderId="19" xfId="0" applyFont="1" applyBorder="1"/>
    <xf numFmtId="165" fontId="4" fillId="0" borderId="19" xfId="0" applyNumberFormat="1" applyFont="1" applyBorder="1"/>
    <xf numFmtId="164" fontId="4" fillId="0" borderId="21" xfId="0" applyNumberFormat="1" applyFont="1" applyBorder="1"/>
    <xf numFmtId="3" fontId="4" fillId="0" borderId="17" xfId="0" applyNumberFormat="1" applyFont="1" applyBorder="1"/>
    <xf numFmtId="0" fontId="3" fillId="2" borderId="6" xfId="0" applyFont="1" applyFill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0" fontId="4" fillId="0" borderId="0" xfId="0" applyFont="1" applyBorder="1"/>
    <xf numFmtId="0" fontId="3" fillId="2" borderId="0" xfId="0" applyFont="1" applyFill="1" applyBorder="1"/>
    <xf numFmtId="0" fontId="4" fillId="0" borderId="13" xfId="0" applyFont="1" applyBorder="1"/>
    <xf numFmtId="0" fontId="3" fillId="2" borderId="33" xfId="0" applyFont="1" applyFill="1" applyBorder="1"/>
    <xf numFmtId="0" fontId="3" fillId="2" borderId="36" xfId="0" applyFont="1" applyFill="1" applyBorder="1"/>
    <xf numFmtId="0" fontId="6" fillId="2" borderId="36" xfId="0" applyFont="1" applyFill="1" applyBorder="1" applyAlignment="1">
      <alignment wrapText="1"/>
    </xf>
    <xf numFmtId="0" fontId="3" fillId="2" borderId="45" xfId="0" applyFont="1" applyFill="1" applyBorder="1"/>
    <xf numFmtId="0" fontId="3" fillId="4" borderId="29" xfId="0" applyFont="1" applyFill="1" applyBorder="1" applyAlignment="1">
      <alignment wrapText="1"/>
    </xf>
    <xf numFmtId="0" fontId="4" fillId="4" borderId="30" xfId="0" applyFont="1" applyFill="1" applyBorder="1"/>
    <xf numFmtId="44" fontId="4" fillId="4" borderId="31" xfId="0" applyNumberFormat="1" applyFont="1" applyFill="1" applyBorder="1"/>
    <xf numFmtId="44" fontId="4" fillId="4" borderId="9" xfId="0" applyNumberFormat="1" applyFont="1" applyFill="1" applyBorder="1"/>
    <xf numFmtId="0" fontId="3" fillId="4" borderId="12" xfId="0" applyFont="1" applyFill="1" applyBorder="1" applyAlignment="1">
      <alignment wrapText="1"/>
    </xf>
    <xf numFmtId="0" fontId="4" fillId="4" borderId="19" xfId="0" applyFont="1" applyFill="1" applyBorder="1"/>
    <xf numFmtId="44" fontId="4" fillId="4" borderId="17" xfId="0" applyNumberFormat="1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44" fontId="4" fillId="0" borderId="0" xfId="0" applyNumberFormat="1" applyFont="1"/>
    <xf numFmtId="0" fontId="0" fillId="5" borderId="0" xfId="0" applyFill="1"/>
    <xf numFmtId="0" fontId="0" fillId="5" borderId="0" xfId="0" applyFill="1" applyBorder="1"/>
    <xf numFmtId="0" fontId="10" fillId="5" borderId="0" xfId="0" applyFont="1" applyFill="1" applyBorder="1"/>
    <xf numFmtId="0" fontId="10" fillId="5" borderId="0" xfId="0" applyFont="1" applyFill="1"/>
    <xf numFmtId="9" fontId="4" fillId="0" borderId="2" xfId="1" applyFont="1" applyBorder="1"/>
    <xf numFmtId="0" fontId="4" fillId="0" borderId="20" xfId="0" applyFont="1" applyBorder="1"/>
    <xf numFmtId="0" fontId="4" fillId="0" borderId="34" xfId="0" applyFont="1" applyBorder="1"/>
    <xf numFmtId="0" fontId="3" fillId="2" borderId="35" xfId="0" applyFont="1" applyFill="1" applyBorder="1"/>
    <xf numFmtId="0" fontId="3" fillId="2" borderId="4" xfId="0" applyFont="1" applyFill="1" applyBorder="1"/>
    <xf numFmtId="0" fontId="11" fillId="2" borderId="34" xfId="0" applyFont="1" applyFill="1" applyBorder="1"/>
    <xf numFmtId="0" fontId="4" fillId="0" borderId="36" xfId="0" applyFont="1" applyBorder="1" applyAlignment="1">
      <alignment horizontal="center"/>
    </xf>
    <xf numFmtId="0" fontId="0" fillId="5" borderId="0" xfId="0" applyFill="1" applyAlignment="1">
      <alignment horizontal="right"/>
    </xf>
    <xf numFmtId="0" fontId="12" fillId="0" borderId="36" xfId="2" applyFont="1" applyBorder="1" applyAlignment="1" applyProtection="1">
      <alignment horizontal="right"/>
    </xf>
    <xf numFmtId="0" fontId="0" fillId="5" borderId="0" xfId="0" applyFill="1" applyBorder="1" applyAlignment="1">
      <alignment horizontal="right"/>
    </xf>
    <xf numFmtId="0" fontId="3" fillId="2" borderId="37" xfId="0" applyFont="1" applyFill="1" applyBorder="1"/>
    <xf numFmtId="0" fontId="4" fillId="0" borderId="34" xfId="0" applyFont="1" applyBorder="1" applyAlignment="1">
      <alignment horizontal="center"/>
    </xf>
    <xf numFmtId="0" fontId="12" fillId="0" borderId="34" xfId="2" applyFont="1" applyBorder="1" applyAlignment="1" applyProtection="1">
      <alignment horizontal="right"/>
    </xf>
    <xf numFmtId="0" fontId="4" fillId="0" borderId="35" xfId="0" applyFont="1" applyBorder="1" applyAlignment="1">
      <alignment horizontal="center"/>
    </xf>
    <xf numFmtId="0" fontId="12" fillId="0" borderId="35" xfId="2" applyFont="1" applyBorder="1" applyAlignment="1" applyProtection="1">
      <alignment horizontal="right"/>
    </xf>
    <xf numFmtId="0" fontId="3" fillId="2" borderId="6" xfId="0" applyFont="1" applyFill="1" applyBorder="1" applyAlignment="1">
      <alignment horizontal="right"/>
    </xf>
    <xf numFmtId="44" fontId="4" fillId="0" borderId="32" xfId="0" applyNumberFormat="1" applyFont="1" applyBorder="1"/>
    <xf numFmtId="1" fontId="4" fillId="0" borderId="6" xfId="0" applyNumberFormat="1" applyFont="1" applyBorder="1"/>
    <xf numFmtId="165" fontId="4" fillId="0" borderId="8" xfId="0" applyNumberFormat="1" applyFont="1" applyBorder="1"/>
    <xf numFmtId="0" fontId="4" fillId="2" borderId="48" xfId="0" applyFont="1" applyFill="1" applyBorder="1"/>
    <xf numFmtId="165" fontId="4" fillId="0" borderId="49" xfId="0" applyNumberFormat="1" applyFont="1" applyBorder="1"/>
    <xf numFmtId="0" fontId="0" fillId="0" borderId="0" xfId="0" applyBorder="1" applyAlignment="1"/>
    <xf numFmtId="9" fontId="4" fillId="0" borderId="47" xfId="1" applyFont="1" applyBorder="1"/>
    <xf numFmtId="9" fontId="4" fillId="0" borderId="46" xfId="1" applyFont="1" applyBorder="1"/>
    <xf numFmtId="9" fontId="4" fillId="0" borderId="50" xfId="1" applyFont="1" applyBorder="1"/>
    <xf numFmtId="164" fontId="4" fillId="0" borderId="35" xfId="1" applyNumberFormat="1" applyFont="1" applyBorder="1"/>
    <xf numFmtId="164" fontId="4" fillId="0" borderId="47" xfId="1" applyNumberFormat="1" applyFont="1" applyBorder="1"/>
    <xf numFmtId="164" fontId="4" fillId="0" borderId="36" xfId="1" applyNumberFormat="1" applyFont="1" applyBorder="1"/>
    <xf numFmtId="164" fontId="4" fillId="0" borderId="46" xfId="1" applyNumberFormat="1" applyFont="1" applyBorder="1"/>
    <xf numFmtId="164" fontId="4" fillId="0" borderId="46" xfId="1" applyNumberFormat="1" applyFont="1" applyBorder="1" applyAlignment="1">
      <alignment horizontal="right"/>
    </xf>
    <xf numFmtId="164" fontId="4" fillId="0" borderId="45" xfId="1" applyNumberFormat="1" applyFont="1" applyBorder="1"/>
    <xf numFmtId="164" fontId="4" fillId="0" borderId="50" xfId="1" applyNumberFormat="1" applyFont="1" applyBorder="1"/>
    <xf numFmtId="164" fontId="3" fillId="0" borderId="4" xfId="1" applyNumberFormat="1" applyFont="1" applyBorder="1"/>
    <xf numFmtId="164" fontId="4" fillId="0" borderId="2" xfId="1" applyNumberFormat="1" applyFont="1" applyBorder="1"/>
    <xf numFmtId="164" fontId="4" fillId="0" borderId="5" xfId="1" applyNumberFormat="1" applyFont="1" applyBorder="1"/>
    <xf numFmtId="164" fontId="4" fillId="0" borderId="5" xfId="0" applyNumberFormat="1" applyFont="1" applyBorder="1"/>
    <xf numFmtId="9" fontId="4" fillId="0" borderId="5" xfId="1" applyFont="1" applyBorder="1"/>
    <xf numFmtId="164" fontId="4" fillId="0" borderId="17" xfId="1" applyNumberFormat="1" applyFont="1" applyBorder="1"/>
    <xf numFmtId="9" fontId="4" fillId="0" borderId="17" xfId="1" applyFont="1" applyBorder="1"/>
    <xf numFmtId="0" fontId="4" fillId="0" borderId="34" xfId="0" applyFont="1" applyBorder="1" applyAlignment="1">
      <alignment horizontal="right"/>
    </xf>
    <xf numFmtId="43" fontId="0" fillId="0" borderId="0" xfId="3" applyFont="1"/>
    <xf numFmtId="43" fontId="3" fillId="2" borderId="37" xfId="3" applyFont="1" applyFill="1" applyBorder="1" applyAlignment="1">
      <alignment wrapText="1"/>
    </xf>
    <xf numFmtId="43" fontId="3" fillId="2" borderId="33" xfId="3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7" fontId="4" fillId="0" borderId="35" xfId="3" applyNumberFormat="1" applyFont="1" applyBorder="1"/>
    <xf numFmtId="167" fontId="4" fillId="0" borderId="36" xfId="3" applyNumberFormat="1" applyFont="1" applyBorder="1"/>
    <xf numFmtId="167" fontId="4" fillId="0" borderId="45" xfId="3" applyNumberFormat="1" applyFont="1" applyBorder="1"/>
    <xf numFmtId="167" fontId="3" fillId="0" borderId="4" xfId="3" applyNumberFormat="1" applyFont="1" applyBorder="1"/>
    <xf numFmtId="167" fontId="4" fillId="0" borderId="36" xfId="3" applyNumberFormat="1" applyFont="1" applyBorder="1" applyAlignment="1">
      <alignment horizontal="right"/>
    </xf>
    <xf numFmtId="164" fontId="13" fillId="0" borderId="36" xfId="1" applyNumberFormat="1" applyFont="1" applyBorder="1"/>
    <xf numFmtId="164" fontId="4" fillId="0" borderId="36" xfId="1" applyNumberFormat="1" applyFont="1" applyBorder="1" applyAlignment="1">
      <alignment horizontal="right"/>
    </xf>
    <xf numFmtId="164" fontId="13" fillId="0" borderId="45" xfId="1" applyNumberFormat="1" applyFont="1" applyBorder="1"/>
    <xf numFmtId="164" fontId="13" fillId="0" borderId="35" xfId="1" applyNumberFormat="1" applyFont="1" applyBorder="1"/>
    <xf numFmtId="164" fontId="14" fillId="0" borderId="4" xfId="1" applyNumberFormat="1" applyFont="1" applyBorder="1"/>
    <xf numFmtId="0" fontId="16" fillId="0" borderId="0" xfId="0" applyFont="1"/>
    <xf numFmtId="0" fontId="17" fillId="0" borderId="0" xfId="0" applyFont="1"/>
    <xf numFmtId="43" fontId="17" fillId="0" borderId="0" xfId="3" applyFont="1"/>
    <xf numFmtId="0" fontId="15" fillId="0" borderId="4" xfId="0" applyFont="1" applyBorder="1" applyAlignment="1"/>
    <xf numFmtId="0" fontId="0" fillId="5" borderId="0" xfId="0" applyFill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4" fillId="0" borderId="45" xfId="0" applyFont="1" applyBorder="1" applyAlignment="1">
      <alignment horizontal="center"/>
    </xf>
    <xf numFmtId="164" fontId="7" fillId="0" borderId="36" xfId="1" applyNumberFormat="1" applyFont="1" applyBorder="1"/>
    <xf numFmtId="167" fontId="7" fillId="0" borderId="36" xfId="3" applyNumberFormat="1" applyFont="1" applyBorder="1"/>
    <xf numFmtId="164" fontId="3" fillId="0" borderId="3" xfId="1" applyNumberFormat="1" applyFont="1" applyBorder="1"/>
    <xf numFmtId="164" fontId="3" fillId="0" borderId="9" xfId="1" applyNumberFormat="1" applyFont="1" applyBorder="1"/>
    <xf numFmtId="164" fontId="3" fillId="0" borderId="9" xfId="0" applyNumberFormat="1" applyFont="1" applyBorder="1"/>
    <xf numFmtId="9" fontId="3" fillId="0" borderId="10" xfId="1" applyFont="1" applyBorder="1"/>
    <xf numFmtId="164" fontId="3" fillId="0" borderId="3" xfId="0" applyNumberFormat="1" applyFont="1" applyBorder="1"/>
    <xf numFmtId="164" fontId="3" fillId="0" borderId="10" xfId="0" applyNumberFormat="1" applyFont="1" applyBorder="1"/>
    <xf numFmtId="3" fontId="3" fillId="0" borderId="9" xfId="0" applyNumberFormat="1" applyFont="1" applyBorder="1"/>
    <xf numFmtId="165" fontId="3" fillId="0" borderId="9" xfId="0" applyNumberFormat="1" applyFont="1" applyBorder="1"/>
    <xf numFmtId="3" fontId="3" fillId="0" borderId="10" xfId="0" applyNumberFormat="1" applyFont="1" applyBorder="1"/>
    <xf numFmtId="3" fontId="3" fillId="0" borderId="17" xfId="0" applyNumberFormat="1" applyFont="1" applyBorder="1"/>
    <xf numFmtId="0" fontId="18" fillId="2" borderId="4" xfId="0" applyFont="1" applyFill="1" applyBorder="1"/>
    <xf numFmtId="164" fontId="18" fillId="0" borderId="4" xfId="1" applyNumberFormat="1" applyFont="1" applyBorder="1"/>
    <xf numFmtId="164" fontId="18" fillId="0" borderId="8" xfId="1" applyNumberFormat="1" applyFont="1" applyBorder="1"/>
    <xf numFmtId="9" fontId="18" fillId="0" borderId="8" xfId="1" applyFont="1" applyBorder="1"/>
    <xf numFmtId="0" fontId="19" fillId="0" borderId="0" xfId="0" applyFont="1"/>
    <xf numFmtId="43" fontId="19" fillId="0" borderId="0" xfId="3" applyFont="1"/>
    <xf numFmtId="0" fontId="4" fillId="6" borderId="0" xfId="0" applyFont="1" applyFill="1"/>
  </cellXfs>
  <cellStyles count="4">
    <cellStyle name="1000-sep (2 dec)" xfId="3" builtinId="3"/>
    <cellStyle name="Hyperlink" xfId="2" builtinId="8"/>
    <cellStyle name="Normal" xfId="0" builtinId="0"/>
    <cellStyle name="Procent" xfId="1" builtinId="5"/>
  </cellStyles>
  <dxfs count="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integro@integro.dk" TargetMode="External"/><Relationship Id="rId13" Type="http://schemas.openxmlformats.org/officeDocument/2006/relationships/hyperlink" Target="http://www.markman.dk/" TargetMode="External"/><Relationship Id="rId18" Type="http://schemas.openxmlformats.org/officeDocument/2006/relationships/hyperlink" Target="mailto:info@provi.dk" TargetMode="External"/><Relationship Id="rId26" Type="http://schemas.openxmlformats.org/officeDocument/2006/relationships/hyperlink" Target="http://www.aktuel-undervisning.dk/" TargetMode="External"/><Relationship Id="rId39" Type="http://schemas.openxmlformats.org/officeDocument/2006/relationships/hyperlink" Target="mailto:info@a2b.dk" TargetMode="External"/><Relationship Id="rId3" Type="http://schemas.openxmlformats.org/officeDocument/2006/relationships/hyperlink" Target="mailto:revacenteret@revecentret.dk" TargetMode="External"/><Relationship Id="rId21" Type="http://schemas.openxmlformats.org/officeDocument/2006/relationships/hyperlink" Target="http://www.tucenter.dk/" TargetMode="External"/><Relationship Id="rId34" Type="http://schemas.openxmlformats.org/officeDocument/2006/relationships/hyperlink" Target="http://www.contra.dk/" TargetMode="External"/><Relationship Id="rId7" Type="http://schemas.openxmlformats.org/officeDocument/2006/relationships/hyperlink" Target="http://www.integro.dk/" TargetMode="External"/><Relationship Id="rId12" Type="http://schemas.openxmlformats.org/officeDocument/2006/relationships/hyperlink" Target="mailto:jobvision@jobvision.dk" TargetMode="External"/><Relationship Id="rId17" Type="http://schemas.openxmlformats.org/officeDocument/2006/relationships/hyperlink" Target="http://www.provi.dk/" TargetMode="External"/><Relationship Id="rId25" Type="http://schemas.openxmlformats.org/officeDocument/2006/relationships/hyperlink" Target="mailto:naesborg@naesborg.dk" TargetMode="External"/><Relationship Id="rId33" Type="http://schemas.openxmlformats.org/officeDocument/2006/relationships/hyperlink" Target="mailto:iku@iku.dk" TargetMode="External"/><Relationship Id="rId38" Type="http://schemas.openxmlformats.org/officeDocument/2006/relationships/hyperlink" Target="http://www.a2b.dk/" TargetMode="External"/><Relationship Id="rId2" Type="http://schemas.openxmlformats.org/officeDocument/2006/relationships/hyperlink" Target="http://www.hartmanns.dk/" TargetMode="External"/><Relationship Id="rId16" Type="http://schemas.openxmlformats.org/officeDocument/2006/relationships/hyperlink" Target="mailto:lg@plus-resurse.dk" TargetMode="External"/><Relationship Id="rId20" Type="http://schemas.openxmlformats.org/officeDocument/2006/relationships/hyperlink" Target="mailto:ramsdal@ramsdal.as" TargetMode="External"/><Relationship Id="rId29" Type="http://schemas.openxmlformats.org/officeDocument/2006/relationships/hyperlink" Target="http://www.aof.dk/" TargetMode="External"/><Relationship Id="rId1" Type="http://schemas.openxmlformats.org/officeDocument/2006/relationships/hyperlink" Target="mailto:info@hartmanns.dk" TargetMode="External"/><Relationship Id="rId6" Type="http://schemas.openxmlformats.org/officeDocument/2006/relationships/hyperlink" Target="mailto:hki@hki.dk" TargetMode="External"/><Relationship Id="rId11" Type="http://schemas.openxmlformats.org/officeDocument/2006/relationships/hyperlink" Target="http://www.jobvision.dk/" TargetMode="External"/><Relationship Id="rId24" Type="http://schemas.openxmlformats.org/officeDocument/2006/relationships/hyperlink" Target="http://www.naesborg.dk/" TargetMode="External"/><Relationship Id="rId32" Type="http://schemas.openxmlformats.org/officeDocument/2006/relationships/hyperlink" Target="http://www.iku.dk/" TargetMode="External"/><Relationship Id="rId37" Type="http://schemas.openxmlformats.org/officeDocument/2006/relationships/hyperlink" Target="mailto:duc@ducas.dk" TargetMode="External"/><Relationship Id="rId40" Type="http://schemas.openxmlformats.org/officeDocument/2006/relationships/hyperlink" Target="http://www.as3.dk/" TargetMode="External"/><Relationship Id="rId5" Type="http://schemas.openxmlformats.org/officeDocument/2006/relationships/hyperlink" Target="http://www.hki.dk/" TargetMode="External"/><Relationship Id="rId15" Type="http://schemas.openxmlformats.org/officeDocument/2006/relationships/hyperlink" Target="http://www.plus-resurse.dk/" TargetMode="External"/><Relationship Id="rId23" Type="http://schemas.openxmlformats.org/officeDocument/2006/relationships/hyperlink" Target="http://www.vikon.dk/" TargetMode="External"/><Relationship Id="rId28" Type="http://schemas.openxmlformats.org/officeDocument/2006/relationships/hyperlink" Target="mailto:info@movingskills.dk" TargetMode="External"/><Relationship Id="rId36" Type="http://schemas.openxmlformats.org/officeDocument/2006/relationships/hyperlink" Target="http://www.ducas.dk/" TargetMode="External"/><Relationship Id="rId10" Type="http://schemas.openxmlformats.org/officeDocument/2006/relationships/hyperlink" Target="mailto:post@jk-proces.dk" TargetMode="External"/><Relationship Id="rId19" Type="http://schemas.openxmlformats.org/officeDocument/2006/relationships/hyperlink" Target="http://www.ramsdal.as/" TargetMode="External"/><Relationship Id="rId31" Type="http://schemas.openxmlformats.org/officeDocument/2006/relationships/hyperlink" Target="mailto:info@as3.dk" TargetMode="External"/><Relationship Id="rId4" Type="http://schemas.openxmlformats.org/officeDocument/2006/relationships/hyperlink" Target="http://www.incita.dk/" TargetMode="External"/><Relationship Id="rId9" Type="http://schemas.openxmlformats.org/officeDocument/2006/relationships/hyperlink" Target="http://www.jk-proces.dk/" TargetMode="External"/><Relationship Id="rId14" Type="http://schemas.openxmlformats.org/officeDocument/2006/relationships/hyperlink" Target="mailto:info@markman.dk" TargetMode="External"/><Relationship Id="rId22" Type="http://schemas.openxmlformats.org/officeDocument/2006/relationships/hyperlink" Target="mailto:tuc@tucenter.dk" TargetMode="External"/><Relationship Id="rId27" Type="http://schemas.openxmlformats.org/officeDocument/2006/relationships/hyperlink" Target="http://www.movingskills.dk/" TargetMode="External"/><Relationship Id="rId30" Type="http://schemas.openxmlformats.org/officeDocument/2006/relationships/hyperlink" Target="mailto:aofjob@aofjob.dk" TargetMode="External"/><Relationship Id="rId35" Type="http://schemas.openxmlformats.org/officeDocument/2006/relationships/hyperlink" Target="mailto:info@contra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5"/>
  <sheetViews>
    <sheetView tabSelected="1" zoomScale="70" zoomScaleNormal="70" workbookViewId="0"/>
  </sheetViews>
  <sheetFormatPr defaultRowHeight="15.75"/>
  <cols>
    <col min="1" max="1" width="4.140625" customWidth="1"/>
    <col min="2" max="2" width="49.7109375" style="36" customWidth="1"/>
    <col min="3" max="5" width="26.5703125" bestFit="1" customWidth="1"/>
    <col min="6" max="6" width="17.5703125" bestFit="1" customWidth="1"/>
    <col min="7" max="7" width="17.140625" bestFit="1" customWidth="1"/>
    <col min="8" max="8" width="19.140625" bestFit="1" customWidth="1"/>
    <col min="9" max="10" width="12.85546875" style="188" bestFit="1" customWidth="1"/>
  </cols>
  <sheetData>
    <row r="1" spans="2:10" s="203" customFormat="1" ht="26.25">
      <c r="B1" s="202" t="s">
        <v>176</v>
      </c>
      <c r="I1" s="204"/>
      <c r="J1" s="204"/>
    </row>
    <row r="2" spans="2:10" ht="16.5" thickBot="1"/>
    <row r="3" spans="2:10" ht="21.75" thickBot="1">
      <c r="B3" s="205" t="s">
        <v>66</v>
      </c>
      <c r="C3" s="169"/>
      <c r="D3" s="169"/>
    </row>
    <row r="5" spans="2:10">
      <c r="B5" s="127" t="s">
        <v>68</v>
      </c>
      <c r="C5" s="127"/>
      <c r="D5" s="127"/>
    </row>
    <row r="6" spans="2:10" ht="16.5" thickBot="1"/>
    <row r="7" spans="2:10">
      <c r="B7" s="54" t="s">
        <v>148</v>
      </c>
      <c r="C7" s="114" t="s">
        <v>50</v>
      </c>
      <c r="D7" s="114" t="s">
        <v>51</v>
      </c>
      <c r="E7" s="114" t="s">
        <v>52</v>
      </c>
      <c r="F7" s="54" t="s">
        <v>53</v>
      </c>
    </row>
    <row r="8" spans="2:10" ht="16.5" thickBot="1">
      <c r="B8" s="153" t="s">
        <v>1</v>
      </c>
      <c r="C8" s="150" t="s">
        <v>153</v>
      </c>
      <c r="D8" s="150" t="s">
        <v>153</v>
      </c>
      <c r="E8" s="150" t="s">
        <v>153</v>
      </c>
      <c r="F8" s="150">
        <v>2009</v>
      </c>
    </row>
    <row r="9" spans="2:10">
      <c r="B9" s="151" t="s">
        <v>74</v>
      </c>
      <c r="C9" s="173">
        <f>Dataark!C160</f>
        <v>3.1252654989332947E-2</v>
      </c>
      <c r="D9" s="174">
        <f>Dataark!D160</f>
        <v>4.8830575186407106E-2</v>
      </c>
      <c r="E9" s="174">
        <f>Dataark!E160</f>
        <v>0</v>
      </c>
      <c r="F9" s="170">
        <f>Dataark!F160</f>
        <v>0.55880921320368449</v>
      </c>
    </row>
    <row r="10" spans="2:10">
      <c r="B10" s="151" t="s">
        <v>75</v>
      </c>
      <c r="C10" s="175">
        <f>Dataark!C161</f>
        <v>0.58331986330233876</v>
      </c>
      <c r="D10" s="176">
        <f>Dataark!D161</f>
        <v>4.5667471020751043</v>
      </c>
      <c r="E10" s="176">
        <f>Dataark!E161</f>
        <v>1.5641814951072401</v>
      </c>
      <c r="F10" s="171">
        <f>Dataark!F161</f>
        <v>0.15394848434991557</v>
      </c>
    </row>
    <row r="11" spans="2:10">
      <c r="B11" s="151" t="s">
        <v>76</v>
      </c>
      <c r="C11" s="175">
        <f>Dataark!C162</f>
        <v>0.28106826176273825</v>
      </c>
      <c r="D11" s="176">
        <f>Dataark!D162</f>
        <v>5.2526823856451932</v>
      </c>
      <c r="E11" s="176">
        <f>Dataark!E162</f>
        <v>0.39527750340868717</v>
      </c>
      <c r="F11" s="171">
        <f>Dataark!F162</f>
        <v>0.1340289194875034</v>
      </c>
    </row>
    <row r="12" spans="2:10">
      <c r="B12" s="151" t="s">
        <v>77</v>
      </c>
      <c r="C12" s="175">
        <f>Dataark!C163</f>
        <v>0.15479036333468971</v>
      </c>
      <c r="D12" s="176">
        <f>Dataark!D163</f>
        <v>0.5179621366642071</v>
      </c>
      <c r="E12" s="176">
        <f>Dataark!E163</f>
        <v>0</v>
      </c>
      <c r="F12" s="171">
        <f>Dataark!F163</f>
        <v>0.31392705276797644</v>
      </c>
    </row>
    <row r="13" spans="2:10">
      <c r="B13" s="151" t="s">
        <v>78</v>
      </c>
      <c r="C13" s="175">
        <f>Dataark!C164</f>
        <v>0.35718642720295424</v>
      </c>
      <c r="D13" s="176">
        <f>Dataark!D164</f>
        <v>0.64966423554658648</v>
      </c>
      <c r="E13" s="176">
        <f>Dataark!E164</f>
        <v>1.2991598598224141</v>
      </c>
      <c r="F13" s="171">
        <f>Dataark!F164</f>
        <v>0.63742367330199778</v>
      </c>
    </row>
    <row r="14" spans="2:10">
      <c r="B14" s="151" t="s">
        <v>79</v>
      </c>
      <c r="C14" s="175">
        <f>Dataark!C165</f>
        <v>0.23929685966494285</v>
      </c>
      <c r="D14" s="176">
        <f>Dataark!D165</f>
        <v>1.1703829696683381</v>
      </c>
      <c r="E14" s="176">
        <f>Dataark!E165</f>
        <v>0</v>
      </c>
      <c r="F14" s="171">
        <f>Dataark!F165</f>
        <v>0.24032008350925943</v>
      </c>
    </row>
    <row r="15" spans="2:10">
      <c r="B15" s="151" t="s">
        <v>80</v>
      </c>
      <c r="C15" s="175">
        <f>Dataark!C166</f>
        <v>6.8333769606413075E-2</v>
      </c>
      <c r="D15" s="176">
        <f>Dataark!D166</f>
        <v>0.13870857449528715</v>
      </c>
      <c r="E15" s="176">
        <f>Dataark!E166</f>
        <v>0</v>
      </c>
      <c r="F15" s="171">
        <f>Dataark!F166</f>
        <v>0.46016809599765807</v>
      </c>
    </row>
    <row r="16" spans="2:10">
      <c r="B16" s="151" t="s">
        <v>81</v>
      </c>
      <c r="C16" s="175">
        <f>Dataark!C167</f>
        <v>0.38846539189893198</v>
      </c>
      <c r="D16" s="176">
        <f>Dataark!D167</f>
        <v>0.87616629299357307</v>
      </c>
      <c r="E16" s="176">
        <f>Dataark!E167</f>
        <v>0.47401227691797215</v>
      </c>
      <c r="F16" s="171">
        <f>Dataark!F167</f>
        <v>0.23507238932672844</v>
      </c>
    </row>
    <row r="17" spans="2:10">
      <c r="B17" s="151" t="s">
        <v>82</v>
      </c>
      <c r="C17" s="175">
        <f>Dataark!C168</f>
        <v>6.4685963019478446E-2</v>
      </c>
      <c r="D17" s="176">
        <f>Dataark!D168</f>
        <v>0.35354714354319128</v>
      </c>
      <c r="E17" s="176">
        <f>Dataark!E168</f>
        <v>0</v>
      </c>
      <c r="F17" s="171">
        <f>Dataark!F168</f>
        <v>5.8751381438466026E-2</v>
      </c>
    </row>
    <row r="18" spans="2:10">
      <c r="B18" s="130" t="s">
        <v>83</v>
      </c>
      <c r="C18" s="175">
        <f>Dataark!C169</f>
        <v>0.14382210406729276</v>
      </c>
      <c r="D18" s="176">
        <f>Dataark!D169</f>
        <v>0.26167360185867944</v>
      </c>
      <c r="E18" s="176">
        <f>Dataark!E169</f>
        <v>0</v>
      </c>
      <c r="F18" s="171">
        <f>Dataark!F169</f>
        <v>0.59157373080761078</v>
      </c>
    </row>
    <row r="19" spans="2:10">
      <c r="B19" s="131" t="s">
        <v>84</v>
      </c>
      <c r="C19" s="175">
        <f>Dataark!C170</f>
        <v>8.9166674449567038E-2</v>
      </c>
      <c r="D19" s="176">
        <f>Dataark!D170</f>
        <v>0.16870949426942053</v>
      </c>
      <c r="E19" s="176">
        <f>Dataark!E170</f>
        <v>0</v>
      </c>
      <c r="F19" s="171">
        <f>Dataark!F170</f>
        <v>0.56228597122295731</v>
      </c>
    </row>
    <row r="20" spans="2:10">
      <c r="B20" s="130" t="s">
        <v>85</v>
      </c>
      <c r="C20" s="175">
        <f>Dataark!C171</f>
        <v>0.12029932959502515</v>
      </c>
      <c r="D20" s="176">
        <f>Dataark!D171</f>
        <v>0.52517742180223925</v>
      </c>
      <c r="E20" s="176">
        <f>Dataark!E171</f>
        <v>0.13688237220858898</v>
      </c>
      <c r="F20" s="171">
        <f>Dataark!F171</f>
        <v>0.25120107607842296</v>
      </c>
    </row>
    <row r="21" spans="2:10">
      <c r="B21" s="131" t="s">
        <v>86</v>
      </c>
      <c r="C21" s="175">
        <f>Dataark!C172</f>
        <v>0.38104831615954049</v>
      </c>
      <c r="D21" s="176">
        <f>Dataark!D172</f>
        <v>1.1929709802213655</v>
      </c>
      <c r="E21" s="176">
        <f>Dataark!E172</f>
        <v>0.55188727096794343</v>
      </c>
      <c r="F21" s="171">
        <f>Dataark!F172</f>
        <v>0.43374504749425108</v>
      </c>
    </row>
    <row r="22" spans="2:10">
      <c r="B22" s="130" t="s">
        <v>87</v>
      </c>
      <c r="C22" s="175">
        <f>Dataark!C173</f>
        <v>0.24037098286730987</v>
      </c>
      <c r="D22" s="176">
        <f>Dataark!D173</f>
        <v>0.67452135452999418</v>
      </c>
      <c r="E22" s="176">
        <f>Dataark!E173</f>
        <v>0.80157291508022033</v>
      </c>
      <c r="F22" s="171">
        <f>Dataark!F173</f>
        <v>0.33473386164407171</v>
      </c>
    </row>
    <row r="23" spans="2:10">
      <c r="B23" s="130" t="s">
        <v>88</v>
      </c>
      <c r="C23" s="175">
        <f>Dataark!C174</f>
        <v>9.6775972915184819E-2</v>
      </c>
      <c r="D23" s="176">
        <f>Dataark!D174</f>
        <v>0.39321726746820046</v>
      </c>
      <c r="E23" s="176">
        <f>Dataark!E174</f>
        <v>0</v>
      </c>
      <c r="F23" s="171">
        <f>Dataark!F174</f>
        <v>0.31021164399719708</v>
      </c>
    </row>
    <row r="24" spans="2:10">
      <c r="B24" s="132" t="s">
        <v>89</v>
      </c>
      <c r="C24" s="175">
        <f>Dataark!C175</f>
        <v>0.45034352077637035</v>
      </c>
      <c r="D24" s="176">
        <f>Dataark!D175</f>
        <v>0.63775144110539006</v>
      </c>
      <c r="E24" s="176">
        <f>Dataark!E175</f>
        <v>1.0158938036863592</v>
      </c>
      <c r="F24" s="171">
        <f>Dataark!F175</f>
        <v>0.72761389213367889</v>
      </c>
    </row>
    <row r="25" spans="2:10">
      <c r="B25" s="132" t="s">
        <v>90</v>
      </c>
      <c r="C25" s="175">
        <f>Dataark!C176</f>
        <v>0.21668738518682792</v>
      </c>
      <c r="D25" s="177" t="str">
        <f>Dataark!D176</f>
        <v>i.m.</v>
      </c>
      <c r="E25" s="176">
        <f>Dataark!E176</f>
        <v>0</v>
      </c>
      <c r="F25" s="171">
        <f>Dataark!F176</f>
        <v>4.0307344062796693E-2</v>
      </c>
    </row>
    <row r="26" spans="2:10">
      <c r="B26" s="132" t="s">
        <v>91</v>
      </c>
      <c r="C26" s="175">
        <f>Dataark!C177</f>
        <v>0.32183727058656042</v>
      </c>
      <c r="D26" s="176">
        <f>Dataark!D177</f>
        <v>0.61647637105787134</v>
      </c>
      <c r="E26" s="176">
        <f>Dataark!E177</f>
        <v>0.3380631180744601</v>
      </c>
      <c r="F26" s="171">
        <f>Dataark!F177</f>
        <v>0.4802281361699145</v>
      </c>
    </row>
    <row r="27" spans="2:10">
      <c r="B27" s="132" t="s">
        <v>92</v>
      </c>
      <c r="C27" s="175">
        <f>Dataark!C178</f>
        <v>7.3102840144307112E-3</v>
      </c>
      <c r="D27" s="176">
        <f>Dataark!D178</f>
        <v>5.9813945722675364E-2</v>
      </c>
      <c r="E27" s="176">
        <f>Dataark!E178</f>
        <v>0</v>
      </c>
      <c r="F27" s="171">
        <f>Dataark!F178</f>
        <v>0.10794974057482459</v>
      </c>
    </row>
    <row r="28" spans="2:10">
      <c r="B28" s="90" t="s">
        <v>177</v>
      </c>
      <c r="C28" s="175">
        <f>Dataark!C179</f>
        <v>0.72032203378536375</v>
      </c>
      <c r="D28" s="176">
        <f>Dataark!D179</f>
        <v>1.1497914177984316</v>
      </c>
      <c r="E28" s="176">
        <f>Dataark!E179</f>
        <v>0.99762532218729205</v>
      </c>
      <c r="F28" s="171">
        <f>Dataark!F179</f>
        <v>0.63552272061403903</v>
      </c>
    </row>
    <row r="29" spans="2:10" ht="16.5" thickBot="1">
      <c r="B29" s="132" t="s">
        <v>93</v>
      </c>
      <c r="C29" s="178">
        <f>Dataark!C180</f>
        <v>0.38290417049076797</v>
      </c>
      <c r="D29" s="179">
        <f>Dataark!D180</f>
        <v>2.8802124895611021</v>
      </c>
      <c r="E29" s="179">
        <f>Dataark!E180</f>
        <v>0.88312307644754917</v>
      </c>
      <c r="F29" s="172">
        <f>Dataark!F180</f>
        <v>0.13230769055276687</v>
      </c>
    </row>
    <row r="30" spans="2:10" s="229" customFormat="1" ht="19.5" thickBot="1">
      <c r="B30" s="225" t="s">
        <v>61</v>
      </c>
      <c r="C30" s="226">
        <f>Dataark!C181</f>
        <v>0.24988548419979237</v>
      </c>
      <c r="D30" s="227">
        <f>Dataark!D181</f>
        <v>0.65759073355360731</v>
      </c>
      <c r="E30" s="227">
        <f>Dataark!E181</f>
        <v>0.72640035862117758</v>
      </c>
      <c r="F30" s="228">
        <f>Dataark!F181</f>
        <v>0.38953477729344543</v>
      </c>
      <c r="I30" s="230"/>
      <c r="J30" s="230"/>
    </row>
    <row r="31" spans="2:10" thickBot="1">
      <c r="B31"/>
    </row>
    <row r="32" spans="2:10" ht="32.25" thickBot="1">
      <c r="B32" s="54" t="str">
        <f>Dataark!B131</f>
        <v>Virksomheder 2008 til 2009</v>
      </c>
      <c r="C32" s="114" t="str">
        <f>Dataark!C131</f>
        <v>Bruttofortjeneste</v>
      </c>
      <c r="D32" s="114" t="str">
        <f>Dataark!D131</f>
        <v>Aktiver</v>
      </c>
      <c r="E32" s="114" t="str">
        <f>Dataark!E131</f>
        <v>Egenkapital</v>
      </c>
      <c r="F32" s="114" t="str">
        <f>Dataark!F131</f>
        <v>Primært resultat</v>
      </c>
      <c r="G32" s="114" t="str">
        <f>Dataark!G131</f>
        <v>Primært resultat</v>
      </c>
      <c r="H32" s="114" t="str">
        <f>Dataark!I131</f>
        <v>Bruttofortjeneste</v>
      </c>
      <c r="I32" s="189" t="str">
        <f>Dataark!K131</f>
        <v>Aktiver</v>
      </c>
      <c r="J32" s="190" t="str">
        <f>Dataark!L131</f>
        <v>Egenkapital</v>
      </c>
    </row>
    <row r="33" spans="2:10" ht="16.5" thickBot="1">
      <c r="B33" s="54" t="str">
        <f>Dataark!B132</f>
        <v>Alle tal i tusinder</v>
      </c>
      <c r="C33" s="187" t="str">
        <f>Dataark!C132</f>
        <v>Fra 2008 til 2009</v>
      </c>
      <c r="D33" s="187" t="str">
        <f>Dataark!D132</f>
        <v>Fra 2008 til 2009</v>
      </c>
      <c r="E33" s="187" t="str">
        <f>Dataark!E132</f>
        <v>Fra 2008 til 2009</v>
      </c>
      <c r="F33" s="187" t="str">
        <f>Dataark!F132</f>
        <v>2009 i tusinder</v>
      </c>
      <c r="G33" s="187" t="str">
        <f>Dataark!G132</f>
        <v>Fra 2008 til 2009</v>
      </c>
      <c r="H33" s="187">
        <v>2009</v>
      </c>
      <c r="I33" s="187">
        <v>2009</v>
      </c>
      <c r="J33" s="187">
        <f>Dataark!L132</f>
        <v>2009</v>
      </c>
    </row>
    <row r="34" spans="2:10">
      <c r="B34" s="151" t="str">
        <f>Dataark!B133</f>
        <v>Aktieselskabet Naesborg</v>
      </c>
      <c r="C34" s="173">
        <f>Dataark!C133</f>
        <v>1.1186504792200256</v>
      </c>
      <c r="D34" s="173">
        <f>Dataark!D133</f>
        <v>0.69807376895531803</v>
      </c>
      <c r="E34" s="173">
        <f>Dataark!E133</f>
        <v>0.45818583660838663</v>
      </c>
      <c r="F34" s="192">
        <f>Dataark!F133</f>
        <v>1773.825</v>
      </c>
      <c r="G34" s="200">
        <f>Dataark!G133</f>
        <v>-2.2414971104698487</v>
      </c>
      <c r="H34" s="192">
        <f>Dataark!I133</f>
        <v>18869.216</v>
      </c>
      <c r="I34" s="192">
        <f>Dataark!K133</f>
        <v>7745.232</v>
      </c>
      <c r="J34" s="192">
        <f>Dataark!L133</f>
        <v>4328.107</v>
      </c>
    </row>
    <row r="35" spans="2:10">
      <c r="B35" s="151" t="str">
        <f>Dataark!B134</f>
        <v>Aktuel Undervisning ApS</v>
      </c>
      <c r="C35" s="197">
        <f>Dataark!C134</f>
        <v>-0.20367791871551566</v>
      </c>
      <c r="D35" s="197">
        <f>Dataark!D134</f>
        <v>-0.38361945841983114</v>
      </c>
      <c r="E35" s="175">
        <f>Dataark!E134</f>
        <v>0.34091797958099601</v>
      </c>
      <c r="F35" s="193">
        <f>Dataark!F134</f>
        <v>1445.3679999999999</v>
      </c>
      <c r="G35" s="197">
        <f>Dataark!G134</f>
        <v>-0.48683343943176216</v>
      </c>
      <c r="H35" s="193">
        <f>Dataark!I134</f>
        <v>5354.2259999999997</v>
      </c>
      <c r="I35" s="193">
        <f>Dataark!K134</f>
        <v>2984.297</v>
      </c>
      <c r="J35" s="193">
        <f>Dataark!L134</f>
        <v>459.428</v>
      </c>
    </row>
    <row r="36" spans="2:10">
      <c r="B36" s="151" t="str">
        <f>Dataark!B135</f>
        <v>Alecto A/S</v>
      </c>
      <c r="C36" s="197">
        <f>Dataark!C135</f>
        <v>-0.24705319154305883</v>
      </c>
      <c r="D36" s="197">
        <f>Dataark!D135</f>
        <v>-0.13589476449815252</v>
      </c>
      <c r="E36" s="175">
        <f>Dataark!E135</f>
        <v>0.19043228846547833</v>
      </c>
      <c r="F36" s="193">
        <f>Dataark!F135</f>
        <v>889.10400000000004</v>
      </c>
      <c r="G36" s="197">
        <f>Dataark!G135</f>
        <v>-0.82118919610314467</v>
      </c>
      <c r="H36" s="193">
        <f>Dataark!I135</f>
        <v>8502.7579999999998</v>
      </c>
      <c r="I36" s="193">
        <f>Dataark!K135</f>
        <v>9797.6839999999993</v>
      </c>
      <c r="J36" s="193">
        <f>Dataark!L135</f>
        <v>1313.173</v>
      </c>
    </row>
    <row r="37" spans="2:10">
      <c r="B37" s="151" t="str">
        <f>Dataark!B136</f>
        <v>AOF Job A/S</v>
      </c>
      <c r="C37" s="175">
        <f>Dataark!C136</f>
        <v>0.44465076202022469</v>
      </c>
      <c r="D37" s="175">
        <f>Dataark!D136</f>
        <v>1.7221055489653789</v>
      </c>
      <c r="E37" s="175">
        <f>Dataark!E136</f>
        <v>1.0301850019961414</v>
      </c>
      <c r="F37" s="193">
        <f>Dataark!F136</f>
        <v>1025.1030000000001</v>
      </c>
      <c r="G37" s="175">
        <f>Dataark!G136</f>
        <v>15.76648675171737</v>
      </c>
      <c r="H37" s="193">
        <f>Dataark!I136</f>
        <v>2488.0700000000002</v>
      </c>
      <c r="I37" s="193">
        <f>Dataark!K136</f>
        <v>6576.7539999999999</v>
      </c>
      <c r="J37" s="193">
        <f>Dataark!L136</f>
        <v>2064.6210000000001</v>
      </c>
    </row>
    <row r="38" spans="2:10">
      <c r="B38" s="151" t="str">
        <f>Dataark!B137</f>
        <v>AS3 Employment A/S</v>
      </c>
      <c r="C38" s="175">
        <f>Dataark!C137</f>
        <v>2.242127302353536E-2</v>
      </c>
      <c r="D38" s="175">
        <f>Dataark!D137</f>
        <v>-2.0026885790404347E-2</v>
      </c>
      <c r="E38" s="175">
        <f>Dataark!E137</f>
        <v>2.2031641103094302E-2</v>
      </c>
      <c r="F38" s="193">
        <f>Dataark!F137</f>
        <v>13965.976000000001</v>
      </c>
      <c r="G38" s="175">
        <f>Dataark!G137</f>
        <v>1.8510508594672626E-2</v>
      </c>
      <c r="H38" s="193">
        <f>Dataark!I137</f>
        <v>45549.656000000003</v>
      </c>
      <c r="I38" s="193">
        <f>Dataark!K137</f>
        <v>38156.046000000002</v>
      </c>
      <c r="J38" s="193">
        <f>Dataark!L137</f>
        <v>24321.566999999999</v>
      </c>
    </row>
    <row r="39" spans="2:10">
      <c r="B39" s="151" t="str">
        <f>Dataark!B138</f>
        <v>Institut For Karriereudvikling A/S</v>
      </c>
      <c r="C39" s="197">
        <f>Dataark!C138</f>
        <v>-1.6451002324230024E-2</v>
      </c>
      <c r="D39" s="175">
        <f>Dataark!D138</f>
        <v>0.55367960663824478</v>
      </c>
      <c r="E39" s="175">
        <f>Dataark!E138</f>
        <v>0.42265221526564423</v>
      </c>
      <c r="F39" s="193">
        <f>Dataark!F138</f>
        <v>6217.2030000000004</v>
      </c>
      <c r="G39" s="197">
        <f>Dataark!G138</f>
        <v>-0.55594794625667121</v>
      </c>
      <c r="H39" s="193">
        <f>Dataark!I138</f>
        <v>67707.513000000006</v>
      </c>
      <c r="I39" s="193">
        <f>Dataark!K138</f>
        <v>58892.631000000001</v>
      </c>
      <c r="J39" s="193">
        <f>Dataark!L138</f>
        <v>14153.082</v>
      </c>
    </row>
    <row r="40" spans="2:10">
      <c r="B40" s="151" t="str">
        <f>Dataark!B139</f>
        <v>Contra A/S</v>
      </c>
      <c r="C40" s="197">
        <f>Dataark!C139</f>
        <v>-0.20848772775660218</v>
      </c>
      <c r="D40" s="175">
        <f>Dataark!D139</f>
        <v>-4.7313998008218228E-3</v>
      </c>
      <c r="E40" s="197">
        <f>Dataark!E139</f>
        <v>-3.7188286573761387E-2</v>
      </c>
      <c r="F40" s="193">
        <f>Dataark!F139</f>
        <v>-321.39600000000002</v>
      </c>
      <c r="G40" s="197">
        <f>Dataark!G139</f>
        <v>-1.179347644121632</v>
      </c>
      <c r="H40" s="193">
        <f>Dataark!I139</f>
        <v>22847.368999999999</v>
      </c>
      <c r="I40" s="193">
        <f>Dataark!K139</f>
        <v>11928.540999999999</v>
      </c>
      <c r="J40" s="193">
        <f>Dataark!L139</f>
        <v>5489.134</v>
      </c>
    </row>
    <row r="41" spans="2:10">
      <c r="B41" s="151" t="str">
        <f>Dataark!B140</f>
        <v>Ducas ApS (Dansk Uddannelsescenter Jobcenter)</v>
      </c>
      <c r="C41" s="175">
        <f>Dataark!C140</f>
        <v>0.40426231812607893</v>
      </c>
      <c r="D41" s="175">
        <f>Dataark!D140</f>
        <v>0.48099053679590087</v>
      </c>
      <c r="E41" s="197">
        <f>Dataark!E140</f>
        <v>-0.36414810868547887</v>
      </c>
      <c r="F41" s="193">
        <f>Dataark!F140</f>
        <v>557.78700000000003</v>
      </c>
      <c r="G41" s="197">
        <f>Dataark!G140</f>
        <v>-0.84933695098744943</v>
      </c>
      <c r="H41" s="193">
        <f>Dataark!I140</f>
        <v>8311.5450000000001</v>
      </c>
      <c r="I41" s="193">
        <f>Dataark!K140</f>
        <v>8184.6319999999996</v>
      </c>
      <c r="J41" s="193">
        <f>Dataark!L140</f>
        <v>1923.981</v>
      </c>
    </row>
    <row r="42" spans="2:10">
      <c r="B42" s="151" t="str">
        <f>Dataark!B141</f>
        <v>Hartmanns A/S</v>
      </c>
      <c r="C42" s="198" t="str">
        <f>Dataark!C141</f>
        <v>i.m.</v>
      </c>
      <c r="D42" s="175">
        <f>Dataark!D141</f>
        <v>9.4580825907215615E-3</v>
      </c>
      <c r="E42" s="197">
        <f>Dataark!E141</f>
        <v>-0.71726664793581452</v>
      </c>
      <c r="F42" s="193">
        <f>Dataark!F141</f>
        <v>205.46799999999999</v>
      </c>
      <c r="G42" s="197">
        <f>Dataark!G141</f>
        <v>-0.95567768799523878</v>
      </c>
      <c r="H42" s="196" t="str">
        <f>Dataark!I141</f>
        <v>-</v>
      </c>
      <c r="I42" s="193">
        <f>Dataark!K141</f>
        <v>32406.437999999998</v>
      </c>
      <c r="J42" s="193">
        <f>Dataark!L141</f>
        <v>1903.923</v>
      </c>
    </row>
    <row r="43" spans="2:10">
      <c r="B43" s="130" t="str">
        <f>Dataark!B142</f>
        <v>HKI - Hans Knudsen Instituttet</v>
      </c>
      <c r="C43" s="175">
        <f>Dataark!C142</f>
        <v>0.49974154306247032</v>
      </c>
      <c r="D43" s="175">
        <f>Dataark!D142</f>
        <v>0.58512825244885347</v>
      </c>
      <c r="E43" s="175">
        <f>Dataark!E142</f>
        <v>0.81810355417713421</v>
      </c>
      <c r="F43" s="193">
        <f>Dataark!F142</f>
        <v>7519.9880000000003</v>
      </c>
      <c r="G43" s="197">
        <f>Dataark!G142</f>
        <v>-4.5857498639844714</v>
      </c>
      <c r="H43" s="193">
        <f>Dataark!I142</f>
        <v>49586.756999999998</v>
      </c>
      <c r="I43" s="193">
        <f>Dataark!K142</f>
        <v>24942.83</v>
      </c>
      <c r="J43" s="193">
        <f>Dataark!L142</f>
        <v>14755.522999999999</v>
      </c>
    </row>
    <row r="44" spans="2:10">
      <c r="B44" s="131" t="str">
        <f>Dataark!B143</f>
        <v>Incita</v>
      </c>
      <c r="C44" s="198" t="str">
        <f>Dataark!C143</f>
        <v>i.m.</v>
      </c>
      <c r="D44" s="175">
        <f>Dataark!D143</f>
        <v>8.6073656506603147E-2</v>
      </c>
      <c r="E44" s="175">
        <f>Dataark!E143</f>
        <v>0.13602719518966722</v>
      </c>
      <c r="F44" s="193">
        <f>Dataark!F143</f>
        <v>2370.9810000000002</v>
      </c>
      <c r="G44" s="175">
        <f>Dataark!G143</f>
        <v>3.1919695026333628E-2</v>
      </c>
      <c r="H44" s="196" t="str">
        <f>Dataark!I143</f>
        <v>-</v>
      </c>
      <c r="I44" s="193">
        <f>Dataark!K143</f>
        <v>27991.271000000001</v>
      </c>
      <c r="J44" s="193">
        <f>Dataark!L143</f>
        <v>15739.099</v>
      </c>
    </row>
    <row r="45" spans="2:10">
      <c r="B45" s="130" t="str">
        <f>Dataark!B144</f>
        <v>Integro A/S</v>
      </c>
      <c r="C45" s="197">
        <f>Dataark!C144</f>
        <v>-0.66612445673570253</v>
      </c>
      <c r="D45" s="175">
        <f>Dataark!D144</f>
        <v>0.37737684662307358</v>
      </c>
      <c r="E45" s="175">
        <f>Dataark!E144</f>
        <v>0.38461538461538458</v>
      </c>
      <c r="F45" s="193">
        <f>Dataark!F144</f>
        <v>2206.9430000000002</v>
      </c>
      <c r="G45" s="197">
        <f>Dataark!G144</f>
        <v>-0.51906414045694649</v>
      </c>
      <c r="H45" s="193">
        <f>Dataark!I144</f>
        <v>10687.27</v>
      </c>
      <c r="I45" s="193">
        <f>Dataark!K144</f>
        <v>35827.872000000003</v>
      </c>
      <c r="J45" s="193">
        <f>Dataark!L144</f>
        <v>9000</v>
      </c>
    </row>
    <row r="46" spans="2:10">
      <c r="B46" s="131" t="str">
        <f>Dataark!B145</f>
        <v>JK-Proces ApS</v>
      </c>
      <c r="C46" s="175">
        <f>Dataark!C145</f>
        <v>0.41458141110474056</v>
      </c>
      <c r="D46" s="175">
        <f>Dataark!D145</f>
        <v>0.13304962386117314</v>
      </c>
      <c r="E46" s="175">
        <f>Dataark!E145</f>
        <v>0.60036942106080238</v>
      </c>
      <c r="F46" s="193">
        <f>Dataark!F145</f>
        <v>633.80799999999999</v>
      </c>
      <c r="G46" s="197">
        <f>Dataark!G145</f>
        <v>-0.17544099299693106</v>
      </c>
      <c r="H46" s="193">
        <f>Dataark!I145</f>
        <v>6219.9470000000001</v>
      </c>
      <c r="I46" s="193">
        <f>Dataark!K145</f>
        <v>2329.1239999999998</v>
      </c>
      <c r="J46" s="193">
        <f>Dataark!L145</f>
        <v>1010.246</v>
      </c>
    </row>
    <row r="47" spans="2:10">
      <c r="B47" s="130" t="str">
        <f>Dataark!B146</f>
        <v>Job Vision A/S</v>
      </c>
      <c r="C47" s="197">
        <f>Dataark!C146</f>
        <v>-3.638935003715249E-2</v>
      </c>
      <c r="D47" s="175">
        <f>Dataark!D146</f>
        <v>0.13151544172322649</v>
      </c>
      <c r="E47" s="197">
        <f>Dataark!E146</f>
        <v>-0.24452415490698687</v>
      </c>
      <c r="F47" s="193">
        <f>Dataark!F146</f>
        <v>3120.0160000000001</v>
      </c>
      <c r="G47" s="197">
        <f>Dataark!G146</f>
        <v>-0.66023083276124628</v>
      </c>
      <c r="H47" s="193">
        <f>Dataark!I146</f>
        <v>31210.923999999999</v>
      </c>
      <c r="I47" s="193">
        <f>Dataark!K146</f>
        <v>25849.055</v>
      </c>
      <c r="J47" s="193">
        <f>Dataark!L146</f>
        <v>8652.5540000000001</v>
      </c>
    </row>
    <row r="48" spans="2:10">
      <c r="B48" s="130" t="str">
        <f>Dataark!B147</f>
        <v>Markman Rekruttering og Genplacering A/S</v>
      </c>
      <c r="C48" s="175">
        <f>Dataark!C147</f>
        <v>0.48051504311410764</v>
      </c>
      <c r="D48" s="175">
        <f>Dataark!D147</f>
        <v>9.4275472190203047E-2</v>
      </c>
      <c r="E48" s="175">
        <f>Dataark!E147</f>
        <v>0.83341144065818407</v>
      </c>
      <c r="F48" s="193">
        <f>Dataark!F147</f>
        <v>2777.0419999999999</v>
      </c>
      <c r="G48" s="197">
        <f>Dataark!G147</f>
        <v>-6.3141297837447876</v>
      </c>
      <c r="H48" s="193">
        <f>Dataark!I147</f>
        <v>32077.517</v>
      </c>
      <c r="I48" s="193">
        <f>Dataark!K147</f>
        <v>13166.165999999999</v>
      </c>
      <c r="J48" s="193">
        <f>Dataark!L147</f>
        <v>4084.2979999999998</v>
      </c>
    </row>
    <row r="49" spans="2:10">
      <c r="B49" s="132" t="str">
        <f>Dataark!B148</f>
        <v>Plus Resurse</v>
      </c>
      <c r="C49" s="175">
        <f>Dataark!C148</f>
        <v>0.39442383482771026</v>
      </c>
      <c r="D49" s="197">
        <f>Dataark!D148</f>
        <v>-2.2298179138646956E-2</v>
      </c>
      <c r="E49" s="175">
        <f>Dataark!E148</f>
        <v>-2.8243234378758642E-3</v>
      </c>
      <c r="F49" s="193">
        <f>Dataark!F148</f>
        <v>1181.0920000000001</v>
      </c>
      <c r="G49" s="175">
        <f>Dataark!G148</f>
        <v>0.1170334809669864</v>
      </c>
      <c r="H49" s="193">
        <f>Dataark!I148</f>
        <v>3772.7350000000001</v>
      </c>
      <c r="I49" s="193">
        <f>Dataark!K148</f>
        <v>2632.4250000000002</v>
      </c>
      <c r="J49" s="193">
        <f>Dataark!L148</f>
        <v>1915.3889999999999</v>
      </c>
    </row>
    <row r="50" spans="2:10">
      <c r="B50" s="132" t="str">
        <f>Dataark!B149</f>
        <v>Provi ApS</v>
      </c>
      <c r="C50" s="175">
        <f>Dataark!C149</f>
        <v>4.431653498951249E-2</v>
      </c>
      <c r="D50" s="175">
        <f>Dataark!D149</f>
        <v>0.39604002412590322</v>
      </c>
      <c r="E50" s="175">
        <f>Dataark!E149</f>
        <v>0.51237966178255867</v>
      </c>
      <c r="F50" s="193">
        <f>Dataark!F149</f>
        <v>634.34100000000001</v>
      </c>
      <c r="G50" s="197">
        <f>Dataark!G149</f>
        <v>-0.55888408990867411</v>
      </c>
      <c r="H50" s="193">
        <f>Dataark!I149</f>
        <v>5973.1469999999999</v>
      </c>
      <c r="I50" s="193">
        <f>Dataark!K149</f>
        <v>6645.1909999999998</v>
      </c>
      <c r="J50" s="193">
        <f>Dataark!L149</f>
        <v>267.85000000000002</v>
      </c>
    </row>
    <row r="51" spans="2:10">
      <c r="B51" s="132" t="str">
        <f>Dataark!B150</f>
        <v>Ramsdal A/S</v>
      </c>
      <c r="C51" s="175">
        <f>Dataark!C150</f>
        <v>0.62138710355457993</v>
      </c>
      <c r="D51" s="175">
        <f>Dataark!D150</f>
        <v>0.29206277188897745</v>
      </c>
      <c r="E51" s="175">
        <f>Dataark!E150</f>
        <v>9.6107154453945132E-2</v>
      </c>
      <c r="F51" s="193">
        <f>Dataark!F150</f>
        <v>6671.8980000000001</v>
      </c>
      <c r="G51" s="197">
        <f>Dataark!G150</f>
        <v>-0.51938495893963399</v>
      </c>
      <c r="H51" s="193">
        <f>Dataark!I150</f>
        <v>69424.553</v>
      </c>
      <c r="I51" s="193">
        <f>Dataark!K150</f>
        <v>42175.512999999999</v>
      </c>
      <c r="J51" s="193">
        <f>Dataark!L150</f>
        <v>20253.867999999999</v>
      </c>
    </row>
    <row r="52" spans="2:10">
      <c r="B52" s="132" t="str">
        <f>Dataark!B151</f>
        <v>TUCJOB ApS</v>
      </c>
      <c r="C52" s="197">
        <f>Dataark!C151</f>
        <v>-0.37634250434740635</v>
      </c>
      <c r="D52" s="197">
        <f>Dataark!D151</f>
        <v>-0.10973301960502913</v>
      </c>
      <c r="E52" s="197">
        <f>Dataark!E151</f>
        <v>-0.48091106998905708</v>
      </c>
      <c r="F52" s="193">
        <f>Dataark!F151</f>
        <v>-614.00699999999995</v>
      </c>
      <c r="G52" s="197">
        <f>Dataark!G151</f>
        <v>-1.8816821844791241</v>
      </c>
      <c r="H52" s="193">
        <f>Dataark!I151</f>
        <v>19172.412</v>
      </c>
      <c r="I52" s="193">
        <f>Dataark!K151</f>
        <v>4565.6710000000003</v>
      </c>
      <c r="J52" s="193">
        <f>Dataark!L151</f>
        <v>492.863</v>
      </c>
    </row>
    <row r="53" spans="2:10">
      <c r="B53" s="132" t="str">
        <f>Dataark!B152</f>
        <v>A2B A/S</v>
      </c>
      <c r="C53" s="213">
        <f>Dataark!C152</f>
        <v>0.33084143990410153</v>
      </c>
      <c r="D53" s="213">
        <f>Dataark!D152</f>
        <v>0.19565956520510008</v>
      </c>
      <c r="E53" s="213">
        <f>Dataark!E152</f>
        <v>0.11230328425209346</v>
      </c>
      <c r="F53" s="214">
        <f>Dataark!F152</f>
        <v>24220.513999999999</v>
      </c>
      <c r="G53" s="213">
        <f>Dataark!G152</f>
        <v>0.18586241115278468</v>
      </c>
      <c r="H53" s="214">
        <f>Dataark!I152</f>
        <v>53944.999000000003</v>
      </c>
      <c r="I53" s="214">
        <f>Dataark!K152</f>
        <v>39207.148999999998</v>
      </c>
      <c r="J53" s="214">
        <f>Dataark!L152</f>
        <v>24917.034</v>
      </c>
    </row>
    <row r="54" spans="2:10" ht="16.5" thickBot="1">
      <c r="B54" s="132" t="str">
        <f>Dataark!B153</f>
        <v>Vikon ApS</v>
      </c>
      <c r="C54" s="199">
        <f>Dataark!C153</f>
        <v>-0.34160243966505854</v>
      </c>
      <c r="D54" s="178">
        <f>Dataark!D153</f>
        <v>3.9178404521086785E-2</v>
      </c>
      <c r="E54" s="178">
        <f>Dataark!E153</f>
        <v>0.42717574534581826</v>
      </c>
      <c r="F54" s="194">
        <f>Dataark!F153</f>
        <v>138.11199999999999</v>
      </c>
      <c r="G54" s="199">
        <f>Dataark!G153</f>
        <v>-0.87484073258479911</v>
      </c>
      <c r="H54" s="194">
        <f>Dataark!I153</f>
        <v>2055.346</v>
      </c>
      <c r="I54" s="194">
        <f>Dataark!K153</f>
        <v>1753.307</v>
      </c>
      <c r="J54" s="194">
        <f>Dataark!L153</f>
        <v>231.976</v>
      </c>
    </row>
    <row r="55" spans="2:10" ht="16.5" thickBot="1">
      <c r="B55" s="191" t="str">
        <f>Dataark!B154</f>
        <v>Total for branchen</v>
      </c>
      <c r="C55" s="180">
        <f>Dataark!C154</f>
        <v>8.8660733467192276E-2</v>
      </c>
      <c r="D55" s="180">
        <f>Dataark!D154</f>
        <v>0.2097012153460911</v>
      </c>
      <c r="E55" s="180">
        <f>Dataark!E154</f>
        <v>0.11143129767297189</v>
      </c>
      <c r="F55" s="195">
        <f>Dataark!F154</f>
        <v>76619.165999999997</v>
      </c>
      <c r="G55" s="201">
        <f>Dataark!G154</f>
        <v>-0.21079749142938076</v>
      </c>
      <c r="H55" s="195">
        <f>Dataark!I154</f>
        <v>463755.96000000008</v>
      </c>
      <c r="I55" s="195">
        <f>Dataark!K154</f>
        <v>403757.82899999991</v>
      </c>
      <c r="J55" s="195">
        <f>Dataark!L154</f>
        <v>157277.71599999999</v>
      </c>
    </row>
  </sheetData>
  <sortState ref="B27:F39">
    <sortCondition descending="1" ref="C26:C36"/>
  </sortState>
  <customSheetViews>
    <customSheetView guid="{419C9AB8-72C8-48D4-9D2B-0B71FA30E99C}" scale="85">
      <selection activeCell="A35" sqref="A35"/>
      <pageMargins left="0.7" right="0.7" top="0.75" bottom="0.75" header="0.3" footer="0.3"/>
      <pageSetup paperSize="9" orientation="portrait" r:id="rId1"/>
    </customSheetView>
    <customSheetView guid="{8AEBD044-F04C-40D2-86BC-C8FB0F2D31F8}">
      <pageMargins left="0.7" right="0.7" top="0.75" bottom="0.75" header="0.3" footer="0.3"/>
    </customSheetView>
    <customSheetView guid="{5ECE1998-3F45-4CD8-A890-CFCEBC399733}" scale="70">
      <selection activeCell="I19" sqref="I19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81"/>
  <sheetViews>
    <sheetView zoomScale="70" zoomScaleNormal="70" workbookViewId="0">
      <pane xSplit="2" topLeftCell="C1" activePane="topRight" state="frozen"/>
      <selection pane="topRight"/>
    </sheetView>
  </sheetViews>
  <sheetFormatPr defaultRowHeight="15.75"/>
  <cols>
    <col min="1" max="1" width="36.42578125" style="36" customWidth="1"/>
    <col min="2" max="2" width="50.28515625" style="36" bestFit="1" customWidth="1"/>
    <col min="3" max="3" width="27.28515625" style="36" bestFit="1" customWidth="1"/>
    <col min="4" max="4" width="35.7109375" style="36" customWidth="1"/>
    <col min="5" max="5" width="27.28515625" style="36" bestFit="1" customWidth="1"/>
    <col min="6" max="6" width="22.140625" style="36" customWidth="1"/>
    <col min="7" max="7" width="24.85546875" style="36" customWidth="1"/>
    <col min="8" max="8" width="14.85546875" style="36" customWidth="1"/>
    <col min="9" max="9" width="19.5703125" style="36" bestFit="1" customWidth="1"/>
    <col min="10" max="10" width="14.85546875" style="36" customWidth="1"/>
    <col min="11" max="11" width="19.28515625" style="36" customWidth="1"/>
    <col min="12" max="12" width="17.7109375" style="36" bestFit="1" customWidth="1"/>
    <col min="13" max="13" width="14.42578125" style="36" bestFit="1" customWidth="1"/>
    <col min="14" max="14" width="17.28515625" style="36" customWidth="1"/>
    <col min="15" max="15" width="20" style="36" bestFit="1" customWidth="1"/>
    <col min="16" max="16" width="14.42578125" style="36" customWidth="1"/>
    <col min="17" max="18" width="15.7109375" style="36" bestFit="1" customWidth="1"/>
    <col min="19" max="19" width="14.42578125" style="36" customWidth="1"/>
    <col min="20" max="20" width="16.85546875" style="36" customWidth="1"/>
    <col min="21" max="21" width="14.42578125" style="36" bestFit="1" customWidth="1"/>
    <col min="22" max="22" width="19.28515625" style="36" bestFit="1" customWidth="1"/>
    <col min="23" max="23" width="21.5703125" style="36" bestFit="1" customWidth="1"/>
    <col min="24" max="24" width="15.28515625" style="36" customWidth="1"/>
    <col min="25" max="25" width="17.28515625" style="36" customWidth="1"/>
    <col min="26" max="26" width="17.42578125" style="36" customWidth="1"/>
    <col min="27" max="27" width="15" style="36" customWidth="1"/>
    <col min="28" max="28" width="14.85546875" style="36" customWidth="1"/>
    <col min="29" max="30" width="14.42578125" style="36" customWidth="1"/>
    <col min="31" max="16384" width="9.140625" style="36"/>
  </cols>
  <sheetData>
    <row r="1" spans="1:30" s="55" customFormat="1" ht="46.5" customHeight="1">
      <c r="B1" s="50" t="s">
        <v>72</v>
      </c>
      <c r="C1" s="34" t="s">
        <v>5</v>
      </c>
      <c r="D1" s="51" t="s">
        <v>6</v>
      </c>
      <c r="E1" s="52" t="s">
        <v>7</v>
      </c>
      <c r="F1" s="52" t="s">
        <v>8</v>
      </c>
      <c r="G1" s="52" t="s">
        <v>9</v>
      </c>
      <c r="H1" s="52" t="s">
        <v>10</v>
      </c>
      <c r="I1" s="52" t="s">
        <v>11</v>
      </c>
      <c r="J1" s="52" t="s">
        <v>12</v>
      </c>
      <c r="K1" s="52" t="s">
        <v>13</v>
      </c>
      <c r="L1" s="52" t="s">
        <v>14</v>
      </c>
      <c r="M1" s="52" t="s">
        <v>15</v>
      </c>
      <c r="N1" s="52" t="s">
        <v>16</v>
      </c>
      <c r="O1" s="52" t="s">
        <v>17</v>
      </c>
      <c r="P1" s="52" t="s">
        <v>69</v>
      </c>
      <c r="Q1" s="52" t="s">
        <v>18</v>
      </c>
      <c r="R1" s="53" t="s">
        <v>19</v>
      </c>
      <c r="S1" s="54" t="s">
        <v>20</v>
      </c>
      <c r="T1" s="51" t="s">
        <v>21</v>
      </c>
      <c r="U1" s="52" t="s">
        <v>22</v>
      </c>
      <c r="V1" s="52" t="s">
        <v>23</v>
      </c>
      <c r="W1" s="52" t="s">
        <v>98</v>
      </c>
      <c r="X1" s="52" t="s">
        <v>24</v>
      </c>
      <c r="Y1" s="52" t="s">
        <v>25</v>
      </c>
      <c r="Z1" s="52" t="s">
        <v>26</v>
      </c>
      <c r="AA1" s="53" t="s">
        <v>27</v>
      </c>
      <c r="AB1" s="54" t="s">
        <v>28</v>
      </c>
      <c r="AC1" s="51" t="s">
        <v>29</v>
      </c>
      <c r="AD1" s="34" t="s">
        <v>30</v>
      </c>
    </row>
    <row r="2" spans="1:30" ht="16.5" thickBot="1">
      <c r="A2" s="36" t="s">
        <v>186</v>
      </c>
      <c r="B2" s="56" t="s">
        <v>1</v>
      </c>
      <c r="C2" s="47"/>
      <c r="D2" s="16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  <c r="S2" s="60"/>
      <c r="T2" s="57"/>
      <c r="U2" s="58"/>
      <c r="V2" s="58"/>
      <c r="W2" s="58"/>
      <c r="X2" s="58"/>
      <c r="Y2" s="58"/>
      <c r="Z2" s="58"/>
      <c r="AA2" s="59"/>
      <c r="AB2" s="60"/>
      <c r="AC2" s="57"/>
      <c r="AD2" s="35"/>
    </row>
    <row r="3" spans="1:30">
      <c r="B3" s="158" t="s">
        <v>74</v>
      </c>
      <c r="C3" s="15">
        <v>27755682</v>
      </c>
      <c r="D3" s="15" t="s">
        <v>94</v>
      </c>
      <c r="E3" s="62" t="s">
        <v>101</v>
      </c>
      <c r="F3" s="62">
        <v>18869.216</v>
      </c>
      <c r="G3" s="62">
        <v>1773.825</v>
      </c>
      <c r="H3" s="62">
        <v>41.436999999999998</v>
      </c>
      <c r="I3" s="63">
        <f t="shared" ref="I3:I11" si="0">G3+H3</f>
        <v>1815.2619999999999</v>
      </c>
      <c r="J3" s="62">
        <v>0</v>
      </c>
      <c r="K3" s="63">
        <f>G3+H3-J3</f>
        <v>1815.2619999999999</v>
      </c>
      <c r="L3" s="62">
        <v>1815.2619999999999</v>
      </c>
      <c r="M3" s="62">
        <v>455.3</v>
      </c>
      <c r="N3" s="63">
        <f t="shared" ref="N3:N11" si="1">L3-M3</f>
        <v>1359.962</v>
      </c>
      <c r="O3" s="62">
        <v>1359.962</v>
      </c>
      <c r="P3" s="62">
        <v>0</v>
      </c>
      <c r="Q3" s="63">
        <f>O3+P3</f>
        <v>1359.962</v>
      </c>
      <c r="R3" s="64">
        <v>0</v>
      </c>
      <c r="S3" s="65">
        <f t="shared" ref="S3:S11" si="2">Q3-R3</f>
        <v>1359.962</v>
      </c>
      <c r="T3" s="66">
        <v>7745.232</v>
      </c>
      <c r="U3" s="62">
        <v>1849.6469999999999</v>
      </c>
      <c r="V3" s="62">
        <v>4328.107</v>
      </c>
      <c r="W3" s="62">
        <v>0</v>
      </c>
      <c r="X3" s="62">
        <v>0</v>
      </c>
      <c r="Y3" s="67">
        <v>0</v>
      </c>
      <c r="Z3" s="62">
        <v>3417.125</v>
      </c>
      <c r="AA3" s="68">
        <v>43</v>
      </c>
      <c r="AB3" s="69">
        <f>T3-(V3+W3+X3+Y3+Z3)</f>
        <v>0</v>
      </c>
      <c r="AC3" s="70">
        <v>39814</v>
      </c>
      <c r="AD3" s="71">
        <v>40178</v>
      </c>
    </row>
    <row r="4" spans="1:30">
      <c r="B4" s="72" t="s">
        <v>75</v>
      </c>
      <c r="C4" s="15">
        <v>26065526</v>
      </c>
      <c r="D4" s="15" t="s">
        <v>95</v>
      </c>
      <c r="E4" s="73">
        <v>6602.2659999999996</v>
      </c>
      <c r="F4" s="74">
        <v>5354.2259999999997</v>
      </c>
      <c r="G4" s="73">
        <v>1445.3679999999999</v>
      </c>
      <c r="H4" s="74">
        <v>77.738</v>
      </c>
      <c r="I4" s="75">
        <f t="shared" si="0"/>
        <v>1523.106</v>
      </c>
      <c r="J4" s="74">
        <v>24.625</v>
      </c>
      <c r="K4" s="75">
        <f>G4+H4-J4</f>
        <v>1498.481</v>
      </c>
      <c r="L4" s="74">
        <v>1498.481</v>
      </c>
      <c r="M4" s="74">
        <v>381.67500000000001</v>
      </c>
      <c r="N4" s="75">
        <f t="shared" si="1"/>
        <v>1116.806</v>
      </c>
      <c r="O4" s="74">
        <v>116.806</v>
      </c>
      <c r="P4" s="62">
        <v>0</v>
      </c>
      <c r="Q4" s="63">
        <f t="shared" ref="Q4:Q23" si="3">O4+P4</f>
        <v>116.806</v>
      </c>
      <c r="R4" s="76">
        <v>1000</v>
      </c>
      <c r="S4" s="77">
        <f t="shared" si="2"/>
        <v>-883.19399999999996</v>
      </c>
      <c r="T4" s="78">
        <v>2984.297</v>
      </c>
      <c r="U4" s="74">
        <v>431.45699999999999</v>
      </c>
      <c r="V4" s="74">
        <v>459.428</v>
      </c>
      <c r="W4" s="62">
        <v>0</v>
      </c>
      <c r="X4" s="74">
        <v>0</v>
      </c>
      <c r="Y4" s="74">
        <v>0</v>
      </c>
      <c r="Z4" s="74">
        <v>2524.8690000000001</v>
      </c>
      <c r="AA4" s="79" t="s">
        <v>100</v>
      </c>
      <c r="AB4" s="69">
        <f t="shared" ref="AB4:AB24" si="4">T4-(V4+W4+X4+Y4+Z4)</f>
        <v>0</v>
      </c>
      <c r="AC4" s="70">
        <v>39814</v>
      </c>
      <c r="AD4" s="71">
        <v>40178</v>
      </c>
    </row>
    <row r="5" spans="1:30">
      <c r="B5" s="82" t="s">
        <v>76</v>
      </c>
      <c r="C5" s="15">
        <v>26629225</v>
      </c>
      <c r="D5" s="15" t="s">
        <v>96</v>
      </c>
      <c r="E5" s="62" t="s">
        <v>101</v>
      </c>
      <c r="F5" s="74">
        <v>8502.7579999999998</v>
      </c>
      <c r="G5" s="74">
        <v>889.10400000000004</v>
      </c>
      <c r="H5" s="74">
        <v>404.995</v>
      </c>
      <c r="I5" s="75">
        <f t="shared" si="0"/>
        <v>1294.0990000000002</v>
      </c>
      <c r="J5" s="74">
        <v>351.96199999999999</v>
      </c>
      <c r="K5" s="75">
        <f>G5+H5-J5</f>
        <v>942.13700000000017</v>
      </c>
      <c r="L5" s="74">
        <v>952.13699999999994</v>
      </c>
      <c r="M5" s="74">
        <v>242.07</v>
      </c>
      <c r="N5" s="75">
        <f t="shared" si="1"/>
        <v>710.06700000000001</v>
      </c>
      <c r="O5" s="74">
        <v>710.06700000000001</v>
      </c>
      <c r="P5" s="62">
        <v>0</v>
      </c>
      <c r="Q5" s="63">
        <f t="shared" si="3"/>
        <v>710.06700000000001</v>
      </c>
      <c r="R5" s="76">
        <v>500</v>
      </c>
      <c r="S5" s="77">
        <f t="shared" si="2"/>
        <v>210.06700000000001</v>
      </c>
      <c r="T5" s="78">
        <v>9797.6839999999993</v>
      </c>
      <c r="U5" s="74">
        <v>15.007999999999999</v>
      </c>
      <c r="V5" s="74">
        <v>1313.173</v>
      </c>
      <c r="W5" s="62">
        <v>0</v>
      </c>
      <c r="X5" s="74">
        <v>463.6</v>
      </c>
      <c r="Y5" s="74">
        <v>20.43</v>
      </c>
      <c r="Z5" s="74">
        <v>8000.4809999999998</v>
      </c>
      <c r="AA5" s="79">
        <v>24</v>
      </c>
      <c r="AB5" s="69">
        <f t="shared" si="4"/>
        <v>0</v>
      </c>
      <c r="AC5" s="70">
        <v>39630</v>
      </c>
      <c r="AD5" s="71">
        <v>39994</v>
      </c>
    </row>
    <row r="6" spans="1:30">
      <c r="B6" s="72" t="s">
        <v>77</v>
      </c>
      <c r="C6" s="15">
        <v>29688540</v>
      </c>
      <c r="D6" s="15" t="s">
        <v>97</v>
      </c>
      <c r="E6" s="62" t="s">
        <v>101</v>
      </c>
      <c r="F6" s="74">
        <v>2488.0700000000002</v>
      </c>
      <c r="G6" s="74">
        <v>1025.1030000000001</v>
      </c>
      <c r="H6" s="74">
        <v>22.555</v>
      </c>
      <c r="I6" s="75">
        <f t="shared" si="0"/>
        <v>1047.6580000000001</v>
      </c>
      <c r="J6" s="74">
        <v>0</v>
      </c>
      <c r="K6" s="75">
        <f t="shared" ref="K6:K8" si="5">G6+H6-J6</f>
        <v>1047.6580000000001</v>
      </c>
      <c r="L6" s="74">
        <v>1047.6579999999999</v>
      </c>
      <c r="M6" s="74">
        <v>0</v>
      </c>
      <c r="N6" s="75">
        <f t="shared" si="1"/>
        <v>1047.6579999999999</v>
      </c>
      <c r="O6" s="74">
        <v>1047.6579999999999</v>
      </c>
      <c r="P6" s="62">
        <v>0</v>
      </c>
      <c r="Q6" s="63">
        <f t="shared" si="3"/>
        <v>1047.6579999999999</v>
      </c>
      <c r="R6" s="76">
        <v>0</v>
      </c>
      <c r="S6" s="80">
        <f t="shared" si="2"/>
        <v>1047.6579999999999</v>
      </c>
      <c r="T6" s="74">
        <v>6576.7539999999999</v>
      </c>
      <c r="U6" s="74">
        <v>2838.3040000000001</v>
      </c>
      <c r="V6" s="74">
        <v>2064.6210000000001</v>
      </c>
      <c r="W6" s="62">
        <v>0</v>
      </c>
      <c r="X6" s="74">
        <v>0</v>
      </c>
      <c r="Y6" s="74">
        <v>0</v>
      </c>
      <c r="Z6" s="74">
        <v>4512.1329999999998</v>
      </c>
      <c r="AA6" s="79" t="s">
        <v>100</v>
      </c>
      <c r="AB6" s="69">
        <f t="shared" si="4"/>
        <v>0</v>
      </c>
      <c r="AC6" s="70">
        <v>39814</v>
      </c>
      <c r="AD6" s="71">
        <v>40178</v>
      </c>
    </row>
    <row r="7" spans="1:30">
      <c r="A7" s="231" t="s">
        <v>188</v>
      </c>
      <c r="B7" s="72" t="s">
        <v>182</v>
      </c>
      <c r="C7" s="15">
        <v>26057698</v>
      </c>
      <c r="D7" s="15" t="s">
        <v>97</v>
      </c>
      <c r="E7" s="74"/>
      <c r="F7" s="74">
        <v>45549.656000000003</v>
      </c>
      <c r="G7" s="74">
        <v>13965.976000000001</v>
      </c>
      <c r="H7" s="74">
        <v>191.40299999999999</v>
      </c>
      <c r="I7" s="75">
        <f t="shared" si="0"/>
        <v>14157.379000000001</v>
      </c>
      <c r="J7" s="74">
        <v>101.57899999999999</v>
      </c>
      <c r="K7" s="75">
        <f t="shared" si="5"/>
        <v>14055.800000000001</v>
      </c>
      <c r="L7" s="74">
        <v>14055.8</v>
      </c>
      <c r="M7" s="74">
        <v>3531.5070000000001</v>
      </c>
      <c r="N7" s="75">
        <f t="shared" si="1"/>
        <v>10524.293</v>
      </c>
      <c r="O7" s="74">
        <v>10524.293</v>
      </c>
      <c r="P7" s="62">
        <v>0</v>
      </c>
      <c r="Q7" s="63">
        <f t="shared" si="3"/>
        <v>10524.293</v>
      </c>
      <c r="R7" s="76">
        <v>17321.566999999999</v>
      </c>
      <c r="S7" s="80">
        <f t="shared" si="2"/>
        <v>-6797.2739999999994</v>
      </c>
      <c r="T7" s="74">
        <v>38156.046000000002</v>
      </c>
      <c r="U7" s="74">
        <v>3237.1210000000001</v>
      </c>
      <c r="V7" s="74">
        <v>24321.566999999999</v>
      </c>
      <c r="W7" s="62">
        <v>0</v>
      </c>
      <c r="X7" s="74">
        <v>68</v>
      </c>
      <c r="Y7" s="74">
        <v>0</v>
      </c>
      <c r="Z7" s="74">
        <v>13766.478999999999</v>
      </c>
      <c r="AA7" s="81">
        <v>104</v>
      </c>
      <c r="AB7" s="69">
        <f t="shared" si="4"/>
        <v>0</v>
      </c>
      <c r="AC7" s="70">
        <v>39814</v>
      </c>
      <c r="AD7" s="71">
        <v>40178</v>
      </c>
    </row>
    <row r="8" spans="1:30">
      <c r="B8" s="72" t="s">
        <v>79</v>
      </c>
      <c r="C8" s="15">
        <v>28150180</v>
      </c>
      <c r="D8" s="15" t="s">
        <v>99</v>
      </c>
      <c r="E8" s="74">
        <v>76188.873999999996</v>
      </c>
      <c r="F8" s="74">
        <v>67707.513000000006</v>
      </c>
      <c r="G8" s="74">
        <v>6217.2030000000004</v>
      </c>
      <c r="H8" s="74">
        <v>225.81299999999999</v>
      </c>
      <c r="I8" s="75">
        <f t="shared" si="0"/>
        <v>6443.0160000000005</v>
      </c>
      <c r="J8" s="74">
        <v>1484.6949999999999</v>
      </c>
      <c r="K8" s="75">
        <f t="shared" si="5"/>
        <v>4958.3210000000008</v>
      </c>
      <c r="L8" s="74">
        <v>4958.3209999999999</v>
      </c>
      <c r="M8" s="74">
        <v>753.61900000000003</v>
      </c>
      <c r="N8" s="75">
        <f t="shared" si="1"/>
        <v>4204.7020000000002</v>
      </c>
      <c r="O8" s="74">
        <v>4204.7020000000002</v>
      </c>
      <c r="P8" s="62">
        <v>0</v>
      </c>
      <c r="Q8" s="63">
        <f t="shared" si="3"/>
        <v>4204.7020000000002</v>
      </c>
      <c r="R8" s="74">
        <v>0</v>
      </c>
      <c r="S8" s="80">
        <f t="shared" si="2"/>
        <v>4204.7020000000002</v>
      </c>
      <c r="T8" s="74">
        <v>58892.631000000001</v>
      </c>
      <c r="U8" s="74">
        <v>330.6</v>
      </c>
      <c r="V8" s="74">
        <v>14153.082</v>
      </c>
      <c r="W8" s="62">
        <v>0</v>
      </c>
      <c r="X8" s="74">
        <v>33.909999999999997</v>
      </c>
      <c r="Y8" s="74">
        <v>595.19799999999998</v>
      </c>
      <c r="Z8" s="74">
        <v>44110.440999999999</v>
      </c>
      <c r="AA8" s="81">
        <v>99</v>
      </c>
      <c r="AB8" s="69">
        <f t="shared" si="4"/>
        <v>0</v>
      </c>
      <c r="AC8" s="70">
        <v>39814</v>
      </c>
      <c r="AD8" s="71">
        <v>40178</v>
      </c>
    </row>
    <row r="9" spans="1:30" s="83" customFormat="1">
      <c r="B9" s="72" t="s">
        <v>80</v>
      </c>
      <c r="C9" s="15">
        <v>25796578</v>
      </c>
      <c r="D9" s="15" t="s">
        <v>95</v>
      </c>
      <c r="E9" s="62" t="s">
        <v>101</v>
      </c>
      <c r="F9" s="91">
        <v>22847.368999999999</v>
      </c>
      <c r="G9" s="91">
        <v>-321.39600000000002</v>
      </c>
      <c r="H9" s="91">
        <v>36.078000000000003</v>
      </c>
      <c r="I9" s="85">
        <f t="shared" si="0"/>
        <v>-285.31799999999998</v>
      </c>
      <c r="J9" s="84">
        <v>17.791</v>
      </c>
      <c r="K9" s="85">
        <f>G9+H9-J9</f>
        <v>-303.10899999999998</v>
      </c>
      <c r="L9" s="84">
        <v>-303.10899999999998</v>
      </c>
      <c r="M9" s="84">
        <v>-91.093000000000004</v>
      </c>
      <c r="N9" s="85">
        <f t="shared" si="1"/>
        <v>-212.01599999999996</v>
      </c>
      <c r="O9" s="84">
        <v>-212.01599999999999</v>
      </c>
      <c r="P9" s="86">
        <v>0</v>
      </c>
      <c r="Q9" s="63">
        <f t="shared" si="3"/>
        <v>-212.01599999999999</v>
      </c>
      <c r="R9" s="87">
        <v>0</v>
      </c>
      <c r="S9" s="88">
        <f t="shared" si="2"/>
        <v>-212.01599999999999</v>
      </c>
      <c r="T9" s="84">
        <v>11928.540999999999</v>
      </c>
      <c r="U9" s="84">
        <v>295.964</v>
      </c>
      <c r="V9" s="84">
        <v>5489.134</v>
      </c>
      <c r="W9" s="62">
        <v>0</v>
      </c>
      <c r="X9" s="84">
        <v>0</v>
      </c>
      <c r="Y9" s="84">
        <v>215.1</v>
      </c>
      <c r="Z9" s="84">
        <v>6224.3069999999998</v>
      </c>
      <c r="AA9" s="89">
        <v>53</v>
      </c>
      <c r="AB9" s="69">
        <f t="shared" si="4"/>
        <v>0</v>
      </c>
      <c r="AC9" s="70">
        <v>39814</v>
      </c>
      <c r="AD9" s="71">
        <v>40178</v>
      </c>
    </row>
    <row r="10" spans="1:30" s="83" customFormat="1">
      <c r="B10" s="90" t="s">
        <v>81</v>
      </c>
      <c r="C10" s="15">
        <v>29786186</v>
      </c>
      <c r="D10" s="15" t="s">
        <v>97</v>
      </c>
      <c r="E10" s="62" t="s">
        <v>101</v>
      </c>
      <c r="F10" s="91">
        <v>8311.5450000000001</v>
      </c>
      <c r="G10" s="91">
        <v>557.78700000000003</v>
      </c>
      <c r="H10" s="91">
        <v>136.441</v>
      </c>
      <c r="I10" s="85">
        <f t="shared" si="0"/>
        <v>694.22800000000007</v>
      </c>
      <c r="J10" s="36">
        <v>28.831</v>
      </c>
      <c r="K10" s="85">
        <f t="shared" ref="K10:K11" si="6">G10+H10-J10</f>
        <v>665.39700000000005</v>
      </c>
      <c r="L10" s="36">
        <v>665.39700000000005</v>
      </c>
      <c r="M10" s="36">
        <v>167.24799999999999</v>
      </c>
      <c r="N10" s="85">
        <f t="shared" si="1"/>
        <v>498.14900000000006</v>
      </c>
      <c r="O10" s="36">
        <v>498.149</v>
      </c>
      <c r="P10" s="86">
        <v>0</v>
      </c>
      <c r="Q10" s="63">
        <f t="shared" si="3"/>
        <v>498.149</v>
      </c>
      <c r="R10" s="76">
        <v>0</v>
      </c>
      <c r="S10" s="88">
        <f t="shared" si="2"/>
        <v>498.149</v>
      </c>
      <c r="T10" s="45">
        <v>8184.6319999999996</v>
      </c>
      <c r="U10" s="45">
        <v>204.94399999999999</v>
      </c>
      <c r="V10" s="45">
        <v>1923.981</v>
      </c>
      <c r="W10" s="62">
        <v>0</v>
      </c>
      <c r="X10" s="45">
        <v>51.119</v>
      </c>
      <c r="Y10" s="45">
        <v>0</v>
      </c>
      <c r="Z10" s="45">
        <v>6209.5320000000002</v>
      </c>
      <c r="AA10" s="79" t="s">
        <v>100</v>
      </c>
      <c r="AB10" s="69">
        <f t="shared" si="4"/>
        <v>0</v>
      </c>
      <c r="AC10" s="70">
        <v>39995</v>
      </c>
      <c r="AD10" s="71">
        <v>40359</v>
      </c>
    </row>
    <row r="11" spans="1:30">
      <c r="B11" s="90" t="s">
        <v>82</v>
      </c>
      <c r="C11" s="15">
        <v>19687287</v>
      </c>
      <c r="D11" s="15" t="s">
        <v>111</v>
      </c>
      <c r="E11" s="91">
        <v>113638.15300000001</v>
      </c>
      <c r="F11" s="91" t="s">
        <v>101</v>
      </c>
      <c r="G11" s="91">
        <v>205.46799999999999</v>
      </c>
      <c r="H11" s="91">
        <v>377.46</v>
      </c>
      <c r="I11" s="85">
        <f t="shared" si="0"/>
        <v>582.928</v>
      </c>
      <c r="J11" s="91">
        <v>6464.2039999999997</v>
      </c>
      <c r="K11" s="85">
        <f t="shared" si="6"/>
        <v>-5881.2759999999998</v>
      </c>
      <c r="L11" s="91">
        <v>-5881.2759999999998</v>
      </c>
      <c r="M11" s="91">
        <v>-153.297</v>
      </c>
      <c r="N11" s="85">
        <f t="shared" si="1"/>
        <v>-5727.9790000000003</v>
      </c>
      <c r="O11" s="91">
        <v>-5727.9790000000003</v>
      </c>
      <c r="P11" s="86">
        <v>0</v>
      </c>
      <c r="Q11" s="63">
        <f t="shared" si="3"/>
        <v>-5727.9790000000003</v>
      </c>
      <c r="R11" s="92">
        <v>0</v>
      </c>
      <c r="S11" s="88">
        <f t="shared" si="2"/>
        <v>-5727.9790000000003</v>
      </c>
      <c r="T11" s="74">
        <v>32406.437999999998</v>
      </c>
      <c r="U11" s="74">
        <v>4703.4120000000003</v>
      </c>
      <c r="V11" s="74">
        <v>1903.923</v>
      </c>
      <c r="W11" s="62">
        <v>0</v>
      </c>
      <c r="X11" s="74">
        <v>173</v>
      </c>
      <c r="Y11" s="74">
        <v>4470</v>
      </c>
      <c r="Z11" s="74">
        <v>25859.514999999999</v>
      </c>
      <c r="AA11" s="36">
        <v>242</v>
      </c>
      <c r="AB11" s="69">
        <f t="shared" si="4"/>
        <v>0</v>
      </c>
      <c r="AC11" s="70">
        <v>39722</v>
      </c>
      <c r="AD11" s="71">
        <v>40086</v>
      </c>
    </row>
    <row r="12" spans="1:30">
      <c r="B12" s="90" t="s">
        <v>83</v>
      </c>
      <c r="C12" s="15">
        <v>67790928</v>
      </c>
      <c r="D12" s="15" t="s">
        <v>112</v>
      </c>
      <c r="E12" s="91" t="s">
        <v>101</v>
      </c>
      <c r="F12" s="91">
        <v>49586.756999999998</v>
      </c>
      <c r="G12" s="91">
        <v>7519.9880000000003</v>
      </c>
      <c r="H12" s="91">
        <v>509.47199999999998</v>
      </c>
      <c r="I12" s="85">
        <f t="shared" ref="I12:I23" si="7">G12+H12</f>
        <v>8029.46</v>
      </c>
      <c r="J12" s="91">
        <v>171.708</v>
      </c>
      <c r="K12" s="85">
        <f t="shared" ref="K12:K23" si="8">G12+H12-J12</f>
        <v>7857.7520000000004</v>
      </c>
      <c r="L12" s="91">
        <v>7857.7520000000004</v>
      </c>
      <c r="M12" s="91">
        <v>911.78499999999997</v>
      </c>
      <c r="N12" s="85">
        <f t="shared" ref="N12:N23" si="9">L12-M12</f>
        <v>6945.9670000000006</v>
      </c>
      <c r="O12" s="91">
        <v>6945.9669999999996</v>
      </c>
      <c r="P12" s="86">
        <v>0</v>
      </c>
      <c r="Q12" s="63">
        <f t="shared" si="3"/>
        <v>6945.9669999999996</v>
      </c>
      <c r="R12" s="92">
        <v>0</v>
      </c>
      <c r="S12" s="88">
        <f t="shared" ref="S12:S23" si="10">Q12-R12</f>
        <v>6945.9669999999996</v>
      </c>
      <c r="T12" s="74">
        <v>24942.83</v>
      </c>
      <c r="U12" s="74">
        <v>4301.9369999999999</v>
      </c>
      <c r="V12" s="74">
        <v>14755.522999999999</v>
      </c>
      <c r="W12" s="62">
        <v>0</v>
      </c>
      <c r="X12" s="74">
        <v>207.66300000000001</v>
      </c>
      <c r="Y12" s="74">
        <v>0</v>
      </c>
      <c r="Z12" s="74">
        <v>9979.6440000000002</v>
      </c>
      <c r="AA12" s="93">
        <v>91</v>
      </c>
      <c r="AB12" s="69">
        <f t="shared" si="4"/>
        <v>0</v>
      </c>
      <c r="AC12" s="70">
        <v>39814</v>
      </c>
      <c r="AD12" s="71">
        <v>40178</v>
      </c>
    </row>
    <row r="13" spans="1:30">
      <c r="B13" s="90" t="s">
        <v>84</v>
      </c>
      <c r="C13" s="15">
        <v>66946819</v>
      </c>
      <c r="D13" s="15" t="s">
        <v>113</v>
      </c>
      <c r="E13" s="91">
        <v>67820.494000000006</v>
      </c>
      <c r="F13" s="91" t="s">
        <v>101</v>
      </c>
      <c r="G13" s="91">
        <v>2370.9810000000002</v>
      </c>
      <c r="H13" s="91">
        <v>187.07400000000001</v>
      </c>
      <c r="I13" s="85">
        <f t="shared" si="7"/>
        <v>2558.0550000000003</v>
      </c>
      <c r="J13" s="91">
        <v>32.529000000000003</v>
      </c>
      <c r="K13" s="85">
        <f t="shared" si="8"/>
        <v>2525.5260000000003</v>
      </c>
      <c r="L13" s="91">
        <v>2525.5259999999998</v>
      </c>
      <c r="M13" s="91">
        <v>640.93600000000004</v>
      </c>
      <c r="N13" s="85">
        <f t="shared" si="9"/>
        <v>1884.5899999999997</v>
      </c>
      <c r="O13" s="91">
        <v>1884.59</v>
      </c>
      <c r="P13" s="86">
        <v>0</v>
      </c>
      <c r="Q13" s="63">
        <f t="shared" si="3"/>
        <v>1884.59</v>
      </c>
      <c r="R13" s="92">
        <v>0</v>
      </c>
      <c r="S13" s="88">
        <f t="shared" si="10"/>
        <v>1884.59</v>
      </c>
      <c r="T13" s="74">
        <v>27991.271000000001</v>
      </c>
      <c r="U13" s="74">
        <v>7297.8320000000003</v>
      </c>
      <c r="V13" s="74">
        <v>15739.099</v>
      </c>
      <c r="W13" s="62">
        <v>0</v>
      </c>
      <c r="X13" s="74">
        <v>0</v>
      </c>
      <c r="Y13" s="74">
        <v>0</v>
      </c>
      <c r="Z13" s="74">
        <v>12252.172</v>
      </c>
      <c r="AA13" s="93">
        <v>106</v>
      </c>
      <c r="AB13" s="69">
        <f t="shared" si="4"/>
        <v>0</v>
      </c>
      <c r="AC13" s="70">
        <v>39814</v>
      </c>
      <c r="AD13" s="71">
        <v>40178</v>
      </c>
    </row>
    <row r="14" spans="1:30">
      <c r="B14" s="90" t="s">
        <v>85</v>
      </c>
      <c r="C14" s="15">
        <v>25516346</v>
      </c>
      <c r="D14" s="15" t="s">
        <v>123</v>
      </c>
      <c r="E14" s="91" t="s">
        <v>101</v>
      </c>
      <c r="F14" s="91">
        <v>10687.27</v>
      </c>
      <c r="G14" s="91">
        <v>2206.9430000000002</v>
      </c>
      <c r="H14" s="91">
        <v>1874.1780000000001</v>
      </c>
      <c r="I14" s="85">
        <f t="shared" si="7"/>
        <v>4081.1210000000001</v>
      </c>
      <c r="J14" s="91">
        <v>807.83299999999997</v>
      </c>
      <c r="K14" s="85">
        <f t="shared" si="8"/>
        <v>3273.288</v>
      </c>
      <c r="L14" s="91">
        <v>3273.288</v>
      </c>
      <c r="M14" s="91">
        <v>369.43799999999999</v>
      </c>
      <c r="N14" s="85">
        <f t="shared" si="9"/>
        <v>2903.85</v>
      </c>
      <c r="O14" s="91">
        <v>2903.85</v>
      </c>
      <c r="P14" s="86">
        <v>0</v>
      </c>
      <c r="Q14" s="63">
        <f t="shared" si="3"/>
        <v>2903.85</v>
      </c>
      <c r="R14" s="92">
        <v>403.851</v>
      </c>
      <c r="S14" s="88">
        <f t="shared" si="10"/>
        <v>2499.9989999999998</v>
      </c>
      <c r="T14" s="74">
        <v>35827.872000000003</v>
      </c>
      <c r="U14" s="74">
        <v>88.534999999999997</v>
      </c>
      <c r="V14" s="74">
        <v>9000</v>
      </c>
      <c r="W14" s="62">
        <v>0</v>
      </c>
      <c r="X14" s="74">
        <v>2150.4380000000001</v>
      </c>
      <c r="Y14" s="74">
        <v>6433.9970000000003</v>
      </c>
      <c r="Z14" s="74">
        <v>18243.437000000002</v>
      </c>
      <c r="AA14" s="93" t="s">
        <v>100</v>
      </c>
      <c r="AB14" s="69">
        <f t="shared" si="4"/>
        <v>0</v>
      </c>
      <c r="AC14" s="70">
        <v>39814</v>
      </c>
      <c r="AD14" s="71">
        <v>40178</v>
      </c>
    </row>
    <row r="15" spans="1:30">
      <c r="B15" s="90" t="s">
        <v>86</v>
      </c>
      <c r="C15" s="15">
        <v>28328397</v>
      </c>
      <c r="D15" s="15" t="s">
        <v>95</v>
      </c>
      <c r="E15" s="91" t="s">
        <v>101</v>
      </c>
      <c r="F15" s="91">
        <v>6219.9470000000001</v>
      </c>
      <c r="G15" s="91">
        <v>633.80799999999999</v>
      </c>
      <c r="H15" s="91">
        <v>10.991</v>
      </c>
      <c r="I15" s="85">
        <f t="shared" si="7"/>
        <v>644.79899999999998</v>
      </c>
      <c r="J15" s="91">
        <v>2.694</v>
      </c>
      <c r="K15" s="85">
        <f t="shared" si="8"/>
        <v>642.10500000000002</v>
      </c>
      <c r="L15" s="91">
        <v>642.10500000000002</v>
      </c>
      <c r="M15" s="91">
        <v>169.71899999999999</v>
      </c>
      <c r="N15" s="85">
        <f t="shared" si="9"/>
        <v>472.38600000000002</v>
      </c>
      <c r="O15" s="91">
        <v>472.38600000000002</v>
      </c>
      <c r="P15" s="86">
        <v>0</v>
      </c>
      <c r="Q15" s="63">
        <f t="shared" si="3"/>
        <v>472.38600000000002</v>
      </c>
      <c r="R15" s="92">
        <v>472.38600000000002</v>
      </c>
      <c r="S15" s="88">
        <f t="shared" si="10"/>
        <v>0</v>
      </c>
      <c r="T15" s="74">
        <v>2329.1239999999998</v>
      </c>
      <c r="U15" s="74">
        <v>1003.0069999999999</v>
      </c>
      <c r="V15" s="74">
        <v>1010.246</v>
      </c>
      <c r="W15" s="62">
        <v>0</v>
      </c>
      <c r="X15" s="74">
        <v>1.772</v>
      </c>
      <c r="Y15" s="74">
        <v>0</v>
      </c>
      <c r="Z15" s="74">
        <v>1317.106</v>
      </c>
      <c r="AA15" s="93">
        <v>12</v>
      </c>
      <c r="AB15" s="69">
        <f t="shared" si="4"/>
        <v>0</v>
      </c>
      <c r="AC15" s="70">
        <v>39630</v>
      </c>
      <c r="AD15" s="71">
        <v>39994</v>
      </c>
    </row>
    <row r="16" spans="1:30">
      <c r="B16" s="90" t="s">
        <v>87</v>
      </c>
      <c r="C16" s="15">
        <v>17968092</v>
      </c>
      <c r="D16" s="15" t="s">
        <v>99</v>
      </c>
      <c r="E16" s="91" t="s">
        <v>101</v>
      </c>
      <c r="F16" s="91">
        <v>31210.923999999999</v>
      </c>
      <c r="G16" s="91">
        <v>3120.0160000000001</v>
      </c>
      <c r="H16" s="91">
        <v>72.022000000000006</v>
      </c>
      <c r="I16" s="85">
        <f t="shared" si="7"/>
        <v>3192.038</v>
      </c>
      <c r="J16" s="91">
        <v>258.12799999999999</v>
      </c>
      <c r="K16" s="85">
        <f t="shared" si="8"/>
        <v>2933.91</v>
      </c>
      <c r="L16" s="91">
        <v>2933.91</v>
      </c>
      <c r="M16" s="91">
        <v>734.47299999999996</v>
      </c>
      <c r="N16" s="85">
        <f t="shared" si="9"/>
        <v>2199.4369999999999</v>
      </c>
      <c r="O16" s="91">
        <v>2199.4369999999999</v>
      </c>
      <c r="P16" s="86">
        <v>0</v>
      </c>
      <c r="Q16" s="63">
        <f t="shared" si="3"/>
        <v>2199.4369999999999</v>
      </c>
      <c r="R16" s="92">
        <v>2000</v>
      </c>
      <c r="S16" s="88">
        <f t="shared" si="10"/>
        <v>199.4369999999999</v>
      </c>
      <c r="T16" s="74">
        <v>25849.055</v>
      </c>
      <c r="U16" s="74">
        <v>7.9420000000000002</v>
      </c>
      <c r="V16" s="74">
        <v>8652.5540000000001</v>
      </c>
      <c r="W16" s="62">
        <v>0</v>
      </c>
      <c r="X16" s="74">
        <v>1501.934</v>
      </c>
      <c r="Y16" s="74">
        <v>0</v>
      </c>
      <c r="Z16" s="74">
        <v>15694.566999999999</v>
      </c>
      <c r="AA16" s="93">
        <v>75</v>
      </c>
      <c r="AB16" s="69">
        <f t="shared" si="4"/>
        <v>0</v>
      </c>
      <c r="AC16" s="70">
        <v>39814</v>
      </c>
      <c r="AD16" s="71">
        <v>40178</v>
      </c>
    </row>
    <row r="17" spans="1:30">
      <c r="B17" s="90" t="s">
        <v>88</v>
      </c>
      <c r="C17" s="15">
        <v>19400670</v>
      </c>
      <c r="D17" s="15" t="s">
        <v>99</v>
      </c>
      <c r="E17" s="91" t="s">
        <v>101</v>
      </c>
      <c r="F17" s="91">
        <v>32077.517</v>
      </c>
      <c r="G17" s="91">
        <v>2777.0419999999999</v>
      </c>
      <c r="H17" s="91">
        <v>12.103</v>
      </c>
      <c r="I17" s="85">
        <f t="shared" si="7"/>
        <v>2789.145</v>
      </c>
      <c r="J17" s="91">
        <v>308.55099999999999</v>
      </c>
      <c r="K17" s="85">
        <f t="shared" si="8"/>
        <v>2480.5940000000001</v>
      </c>
      <c r="L17" s="91">
        <v>2480.5940000000001</v>
      </c>
      <c r="M17" s="91">
        <v>624</v>
      </c>
      <c r="N17" s="85">
        <f t="shared" si="9"/>
        <v>1856.5940000000001</v>
      </c>
      <c r="O17" s="91">
        <v>1856.5940000000001</v>
      </c>
      <c r="P17" s="86">
        <v>0</v>
      </c>
      <c r="Q17" s="63">
        <f t="shared" si="3"/>
        <v>1856.5940000000001</v>
      </c>
      <c r="R17" s="92">
        <v>0</v>
      </c>
      <c r="S17" s="88">
        <f t="shared" si="10"/>
        <v>1856.5940000000001</v>
      </c>
      <c r="T17" s="74">
        <v>13166.165999999999</v>
      </c>
      <c r="U17" s="74">
        <v>4005.6529999999998</v>
      </c>
      <c r="V17" s="74">
        <v>4084.2979999999998</v>
      </c>
      <c r="W17" s="62">
        <v>0</v>
      </c>
      <c r="X17" s="74">
        <v>582.6</v>
      </c>
      <c r="Y17" s="74">
        <v>0</v>
      </c>
      <c r="Z17" s="74">
        <v>8499.268</v>
      </c>
      <c r="AA17" s="93" t="s">
        <v>100</v>
      </c>
      <c r="AB17" s="69">
        <f t="shared" si="4"/>
        <v>0</v>
      </c>
      <c r="AC17" s="70">
        <v>39814</v>
      </c>
      <c r="AD17" s="71">
        <v>40178</v>
      </c>
    </row>
    <row r="18" spans="1:30">
      <c r="B18" s="90" t="s">
        <v>89</v>
      </c>
      <c r="C18" s="15">
        <v>28320892</v>
      </c>
      <c r="D18" s="15" t="s">
        <v>97</v>
      </c>
      <c r="E18" s="91" t="s">
        <v>101</v>
      </c>
      <c r="F18" s="91">
        <v>3772.7350000000001</v>
      </c>
      <c r="G18" s="91">
        <v>1181.0920000000001</v>
      </c>
      <c r="H18" s="91">
        <v>25.681999999999999</v>
      </c>
      <c r="I18" s="85">
        <f t="shared" si="7"/>
        <v>1206.7740000000001</v>
      </c>
      <c r="J18" s="91">
        <v>11.148999999999999</v>
      </c>
      <c r="K18" s="85">
        <f t="shared" si="8"/>
        <v>1195.6250000000002</v>
      </c>
      <c r="L18" s="91">
        <v>1195.625</v>
      </c>
      <c r="M18" s="91">
        <v>301.05</v>
      </c>
      <c r="N18" s="85">
        <f t="shared" si="9"/>
        <v>894.57500000000005</v>
      </c>
      <c r="O18" s="91">
        <v>894.57500000000005</v>
      </c>
      <c r="P18" s="86">
        <v>0</v>
      </c>
      <c r="Q18" s="63">
        <f t="shared" si="3"/>
        <v>894.57500000000005</v>
      </c>
      <c r="R18" s="92">
        <v>850</v>
      </c>
      <c r="S18" s="88">
        <f t="shared" si="10"/>
        <v>44.575000000000045</v>
      </c>
      <c r="T18" s="74">
        <v>2632.4250000000002</v>
      </c>
      <c r="U18" s="74">
        <v>410.37299999999999</v>
      </c>
      <c r="V18" s="74">
        <v>1915.3889999999999</v>
      </c>
      <c r="W18" s="62">
        <v>0</v>
      </c>
      <c r="X18" s="74">
        <v>12</v>
      </c>
      <c r="Y18" s="74">
        <v>0</v>
      </c>
      <c r="Z18" s="74">
        <v>705.03599999999994</v>
      </c>
      <c r="AA18" s="93">
        <v>5</v>
      </c>
      <c r="AB18" s="69">
        <f t="shared" si="4"/>
        <v>0</v>
      </c>
      <c r="AC18" s="70">
        <v>39814</v>
      </c>
      <c r="AD18" s="71">
        <v>40178</v>
      </c>
    </row>
    <row r="19" spans="1:30">
      <c r="B19" s="90" t="s">
        <v>90</v>
      </c>
      <c r="C19" s="15">
        <v>27741835</v>
      </c>
      <c r="D19" s="15" t="s">
        <v>95</v>
      </c>
      <c r="E19" s="91">
        <v>8499.43</v>
      </c>
      <c r="F19" s="91">
        <v>5973.1469999999999</v>
      </c>
      <c r="G19" s="91">
        <v>634.34100000000001</v>
      </c>
      <c r="H19" s="91">
        <v>74.298000000000002</v>
      </c>
      <c r="I19" s="85">
        <f t="shared" si="7"/>
        <v>708.63900000000001</v>
      </c>
      <c r="J19" s="91">
        <v>517.59</v>
      </c>
      <c r="K19" s="85">
        <f t="shared" si="8"/>
        <v>191.04899999999998</v>
      </c>
      <c r="L19" s="91">
        <v>191.04900000000001</v>
      </c>
      <c r="M19" s="91">
        <v>100.304</v>
      </c>
      <c r="N19" s="85">
        <f t="shared" si="9"/>
        <v>90.745000000000005</v>
      </c>
      <c r="O19" s="91">
        <v>90.745000000000005</v>
      </c>
      <c r="P19" s="86">
        <v>0</v>
      </c>
      <c r="Q19" s="63">
        <f t="shared" si="3"/>
        <v>90.745000000000005</v>
      </c>
      <c r="R19" s="92">
        <v>0</v>
      </c>
      <c r="S19" s="88">
        <f t="shared" si="10"/>
        <v>90.745000000000005</v>
      </c>
      <c r="T19" s="74">
        <v>6645.1909999999998</v>
      </c>
      <c r="U19" s="74">
        <v>30.632999999999999</v>
      </c>
      <c r="V19" s="74">
        <v>267.85000000000002</v>
      </c>
      <c r="W19" s="62">
        <v>0</v>
      </c>
      <c r="X19" s="74">
        <v>0</v>
      </c>
      <c r="Y19" s="74">
        <v>0</v>
      </c>
      <c r="Z19" s="74">
        <v>6377.3410000000003</v>
      </c>
      <c r="AA19" s="93">
        <v>14</v>
      </c>
      <c r="AB19" s="69">
        <f t="shared" si="4"/>
        <v>0</v>
      </c>
      <c r="AC19" s="70">
        <v>39692</v>
      </c>
      <c r="AD19" s="71">
        <v>40056</v>
      </c>
    </row>
    <row r="20" spans="1:30">
      <c r="B20" s="90" t="s">
        <v>91</v>
      </c>
      <c r="C20" s="15">
        <v>26735521</v>
      </c>
      <c r="D20" s="15" t="s">
        <v>99</v>
      </c>
      <c r="E20" s="91">
        <v>92267.354000000007</v>
      </c>
      <c r="F20" s="91">
        <v>69424.553</v>
      </c>
      <c r="G20" s="91">
        <v>6671.8980000000001</v>
      </c>
      <c r="H20" s="91">
        <v>282.00200000000001</v>
      </c>
      <c r="I20" s="85">
        <f t="shared" si="7"/>
        <v>6953.9000000000005</v>
      </c>
      <c r="J20" s="91">
        <v>3.427</v>
      </c>
      <c r="K20" s="85">
        <f t="shared" si="8"/>
        <v>6950.4730000000009</v>
      </c>
      <c r="L20" s="91">
        <v>6950.473</v>
      </c>
      <c r="M20" s="91">
        <v>1739.672</v>
      </c>
      <c r="N20" s="85">
        <f t="shared" si="9"/>
        <v>5210.8009999999995</v>
      </c>
      <c r="O20" s="91">
        <v>5210.8010000000004</v>
      </c>
      <c r="P20" s="86">
        <v>-234.05799999999999</v>
      </c>
      <c r="Q20" s="63">
        <f t="shared" si="3"/>
        <v>4976.7430000000004</v>
      </c>
      <c r="R20" s="92">
        <v>2000</v>
      </c>
      <c r="S20" s="88">
        <f t="shared" si="10"/>
        <v>2976.7430000000004</v>
      </c>
      <c r="T20" s="74">
        <v>42175.512999999999</v>
      </c>
      <c r="U20" s="74">
        <v>4441.6289999999999</v>
      </c>
      <c r="V20" s="74">
        <v>20253.867999999999</v>
      </c>
      <c r="W20" s="62">
        <v>891.86900000000003</v>
      </c>
      <c r="X20" s="74">
        <v>4469.13</v>
      </c>
      <c r="Y20" s="74">
        <v>0</v>
      </c>
      <c r="Z20" s="74">
        <v>16560.646000000001</v>
      </c>
      <c r="AA20" s="93" t="s">
        <v>100</v>
      </c>
      <c r="AB20" s="69">
        <f t="shared" si="4"/>
        <v>0</v>
      </c>
      <c r="AC20" s="70">
        <v>39814</v>
      </c>
      <c r="AD20" s="71">
        <v>40178</v>
      </c>
    </row>
    <row r="21" spans="1:30">
      <c r="B21" s="90" t="s">
        <v>92</v>
      </c>
      <c r="C21" s="15">
        <v>18032635</v>
      </c>
      <c r="D21" s="15" t="s">
        <v>99</v>
      </c>
      <c r="E21" s="91" t="s">
        <v>101</v>
      </c>
      <c r="F21" s="91">
        <v>19172.412</v>
      </c>
      <c r="G21" s="91">
        <v>-614.00699999999995</v>
      </c>
      <c r="H21" s="91">
        <v>11.887</v>
      </c>
      <c r="I21" s="85">
        <f t="shared" si="7"/>
        <v>-602.11999999999989</v>
      </c>
      <c r="J21" s="91">
        <v>2.02</v>
      </c>
      <c r="K21" s="85">
        <f t="shared" si="8"/>
        <v>-604.13999999999987</v>
      </c>
      <c r="L21" s="91">
        <v>-604.13900000000001</v>
      </c>
      <c r="M21" s="91">
        <v>-147.52500000000001</v>
      </c>
      <c r="N21" s="85">
        <f t="shared" si="9"/>
        <v>-456.61400000000003</v>
      </c>
      <c r="O21" s="91">
        <v>-456.61399999999998</v>
      </c>
      <c r="P21" s="86">
        <v>0</v>
      </c>
      <c r="Q21" s="63">
        <f t="shared" si="3"/>
        <v>-456.61399999999998</v>
      </c>
      <c r="R21" s="92">
        <v>0</v>
      </c>
      <c r="S21" s="88">
        <f t="shared" si="10"/>
        <v>-456.61399999999998</v>
      </c>
      <c r="T21" s="74">
        <v>4565.6710000000003</v>
      </c>
      <c r="U21" s="74">
        <v>0</v>
      </c>
      <c r="V21" s="74">
        <v>492.863</v>
      </c>
      <c r="W21" s="62">
        <v>0</v>
      </c>
      <c r="X21" s="74">
        <v>0</v>
      </c>
      <c r="Y21" s="74">
        <v>0</v>
      </c>
      <c r="Z21" s="74">
        <v>4072.808</v>
      </c>
      <c r="AA21" s="93" t="s">
        <v>100</v>
      </c>
      <c r="AB21" s="69">
        <f t="shared" si="4"/>
        <v>0</v>
      </c>
      <c r="AC21" s="70">
        <v>39814</v>
      </c>
      <c r="AD21" s="71">
        <v>40178</v>
      </c>
    </row>
    <row r="22" spans="1:30">
      <c r="A22" s="231" t="s">
        <v>187</v>
      </c>
      <c r="B22" s="90" t="s">
        <v>177</v>
      </c>
      <c r="C22" s="15">
        <v>26187885</v>
      </c>
      <c r="D22" s="15" t="s">
        <v>181</v>
      </c>
      <c r="E22" s="91" t="s">
        <v>101</v>
      </c>
      <c r="F22" s="91">
        <v>53944.999000000003</v>
      </c>
      <c r="G22" s="91">
        <v>24220.513999999999</v>
      </c>
      <c r="H22" s="91">
        <v>175.238</v>
      </c>
      <c r="I22" s="85">
        <f t="shared" ref="I22" si="11">G22+H22</f>
        <v>24395.752</v>
      </c>
      <c r="J22" s="91">
        <v>403.58199999999999</v>
      </c>
      <c r="K22" s="85">
        <f t="shared" ref="K22" si="12">G22+H22-J22</f>
        <v>23992.170000000002</v>
      </c>
      <c r="L22" s="91">
        <v>23992.17</v>
      </c>
      <c r="M22" s="91">
        <v>6076.4309999999996</v>
      </c>
      <c r="N22" s="85">
        <f t="shared" ref="N22" si="13">L22-M22</f>
        <v>17915.738999999998</v>
      </c>
      <c r="O22" s="91">
        <v>17915.739000000001</v>
      </c>
      <c r="P22" s="86">
        <v>0</v>
      </c>
      <c r="Q22" s="63">
        <f t="shared" ref="Q22" si="14">O22+P22</f>
        <v>17915.739000000001</v>
      </c>
      <c r="R22" s="92">
        <v>17900</v>
      </c>
      <c r="S22" s="88">
        <f t="shared" ref="S22" si="15">Q22-R22</f>
        <v>15.739000000001397</v>
      </c>
      <c r="T22" s="74">
        <v>39207.148999999998</v>
      </c>
      <c r="U22" s="74">
        <v>343.255</v>
      </c>
      <c r="V22" s="74">
        <v>24917.034</v>
      </c>
      <c r="W22" s="62">
        <v>0</v>
      </c>
      <c r="X22" s="74">
        <v>0</v>
      </c>
      <c r="Y22" s="74">
        <v>0</v>
      </c>
      <c r="Z22" s="74">
        <v>14290.115</v>
      </c>
      <c r="AA22" s="93">
        <v>56</v>
      </c>
      <c r="AB22" s="69">
        <f t="shared" ref="AB22" si="16">T22-(V22+W22+X22+Y22+Z22)</f>
        <v>0</v>
      </c>
      <c r="AC22" s="70">
        <v>39814</v>
      </c>
      <c r="AD22" s="71">
        <v>40178</v>
      </c>
    </row>
    <row r="23" spans="1:30" ht="16.5" thickBot="1">
      <c r="B23" s="90" t="s">
        <v>93</v>
      </c>
      <c r="C23" s="15">
        <v>27976972</v>
      </c>
      <c r="D23" s="15" t="s">
        <v>95</v>
      </c>
      <c r="E23" s="91" t="s">
        <v>101</v>
      </c>
      <c r="F23" s="91">
        <v>2055.346</v>
      </c>
      <c r="G23" s="91">
        <v>138.11199999999999</v>
      </c>
      <c r="H23" s="91">
        <v>0</v>
      </c>
      <c r="I23" s="85">
        <f t="shared" si="7"/>
        <v>138.11199999999999</v>
      </c>
      <c r="J23" s="91">
        <v>71.116</v>
      </c>
      <c r="K23" s="85">
        <f t="shared" si="8"/>
        <v>66.995999999999995</v>
      </c>
      <c r="L23" s="91">
        <v>66.995999999999995</v>
      </c>
      <c r="M23" s="91">
        <v>2.4380000000000002</v>
      </c>
      <c r="N23" s="85">
        <f t="shared" si="9"/>
        <v>64.557999999999993</v>
      </c>
      <c r="O23" s="91">
        <v>69.433999999999997</v>
      </c>
      <c r="P23" s="86">
        <v>0</v>
      </c>
      <c r="Q23" s="63">
        <f t="shared" si="3"/>
        <v>69.433999999999997</v>
      </c>
      <c r="R23" s="92">
        <v>0</v>
      </c>
      <c r="S23" s="88">
        <f t="shared" si="10"/>
        <v>69.433999999999997</v>
      </c>
      <c r="T23" s="74">
        <v>1753.307</v>
      </c>
      <c r="U23" s="74">
        <v>7.2290000000000001</v>
      </c>
      <c r="V23" s="74">
        <v>231.976</v>
      </c>
      <c r="W23" s="62">
        <v>0</v>
      </c>
      <c r="X23" s="74">
        <v>0</v>
      </c>
      <c r="Y23" s="74">
        <v>0</v>
      </c>
      <c r="Z23" s="74">
        <v>1521.3309999999999</v>
      </c>
      <c r="AA23" s="93" t="s">
        <v>100</v>
      </c>
      <c r="AB23" s="69">
        <f t="shared" si="4"/>
        <v>0</v>
      </c>
      <c r="AC23" s="70">
        <v>39814</v>
      </c>
      <c r="AD23" s="71">
        <v>40178</v>
      </c>
    </row>
    <row r="24" spans="1:30" ht="16.5" thickBot="1">
      <c r="B24" s="123" t="s">
        <v>61</v>
      </c>
      <c r="C24" s="165"/>
      <c r="D24" s="166"/>
      <c r="E24" s="164">
        <f t="shared" ref="E24:AA24" si="17">SUM(E3:E23)</f>
        <v>365016.571</v>
      </c>
      <c r="F24" s="95">
        <f t="shared" si="17"/>
        <v>463755.96000000008</v>
      </c>
      <c r="G24" s="95">
        <f t="shared" si="17"/>
        <v>76619.165999999997</v>
      </c>
      <c r="H24" s="95">
        <f t="shared" si="17"/>
        <v>4748.8670000000002</v>
      </c>
      <c r="I24" s="95">
        <f t="shared" si="17"/>
        <v>81368.032999999996</v>
      </c>
      <c r="J24" s="95">
        <f t="shared" si="17"/>
        <v>11064.014000000001</v>
      </c>
      <c r="K24" s="95">
        <f t="shared" si="17"/>
        <v>70304.019</v>
      </c>
      <c r="L24" s="95">
        <f t="shared" si="17"/>
        <v>70314.02</v>
      </c>
      <c r="M24" s="95">
        <f t="shared" si="17"/>
        <v>16809.749999999996</v>
      </c>
      <c r="N24" s="95">
        <f t="shared" si="17"/>
        <v>53504.27</v>
      </c>
      <c r="O24" s="95">
        <f t="shared" si="17"/>
        <v>52509.146000000008</v>
      </c>
      <c r="P24" s="95">
        <f t="shared" si="17"/>
        <v>-234.05799999999999</v>
      </c>
      <c r="Q24" s="95">
        <f t="shared" si="17"/>
        <v>52275.088000000003</v>
      </c>
      <c r="R24" s="95">
        <f t="shared" si="17"/>
        <v>42447.803999999996</v>
      </c>
      <c r="S24" s="95">
        <f t="shared" si="17"/>
        <v>9827.2840000000015</v>
      </c>
      <c r="T24" s="95">
        <f t="shared" si="17"/>
        <v>403757.82899999991</v>
      </c>
      <c r="U24" s="95">
        <f t="shared" si="17"/>
        <v>35844.481999999996</v>
      </c>
      <c r="V24" s="95">
        <f t="shared" si="17"/>
        <v>157277.71599999999</v>
      </c>
      <c r="W24" s="95">
        <f t="shared" si="17"/>
        <v>891.86900000000003</v>
      </c>
      <c r="X24" s="95">
        <f t="shared" si="17"/>
        <v>9715.1660000000011</v>
      </c>
      <c r="Y24" s="95">
        <f t="shared" si="17"/>
        <v>11734.725</v>
      </c>
      <c r="Z24" s="95">
        <f t="shared" si="17"/>
        <v>224138.35300000003</v>
      </c>
      <c r="AA24" s="95">
        <f t="shared" si="17"/>
        <v>924</v>
      </c>
      <c r="AB24" s="96">
        <f t="shared" si="4"/>
        <v>0</v>
      </c>
      <c r="AC24" s="97"/>
      <c r="AD24" s="98"/>
    </row>
    <row r="25" spans="1:30" s="37" customFormat="1"/>
    <row r="26" spans="1:30" ht="16.5" thickBot="1">
      <c r="G26" s="36">
        <f>154.989+362.601</f>
        <v>517.59</v>
      </c>
    </row>
    <row r="27" spans="1:30" ht="16.5" thickBot="1">
      <c r="B27" s="94" t="s">
        <v>184</v>
      </c>
      <c r="C27" s="38" t="s">
        <v>48</v>
      </c>
      <c r="D27" s="38" t="s">
        <v>49</v>
      </c>
      <c r="E27" s="38" t="s">
        <v>50</v>
      </c>
      <c r="F27" s="38" t="s">
        <v>51</v>
      </c>
      <c r="G27" s="38" t="s">
        <v>52</v>
      </c>
      <c r="H27" s="38" t="s">
        <v>53</v>
      </c>
      <c r="I27" s="38" t="s">
        <v>60</v>
      </c>
      <c r="J27" s="38" t="s">
        <v>55</v>
      </c>
      <c r="K27" s="99" t="s">
        <v>65</v>
      </c>
    </row>
    <row r="28" spans="1:30">
      <c r="B28" s="129" t="s">
        <v>74</v>
      </c>
      <c r="C28" s="39">
        <f t="shared" ref="C28:C49" si="18">(T3+T54)/2</f>
        <v>6153.2094999999999</v>
      </c>
      <c r="D28" s="39">
        <f t="shared" ref="D28:D49" si="19">(V3+V54)/2</f>
        <v>3648.1260000000002</v>
      </c>
      <c r="E28" s="100">
        <f t="shared" ref="E28:E49" si="20">(G3*100)/C28</f>
        <v>28.827638649391023</v>
      </c>
      <c r="F28" s="100">
        <f t="shared" ref="F28:F49" si="21">(G3*100)/D28</f>
        <v>48.62290940608959</v>
      </c>
      <c r="G28" s="101">
        <f>R3/Q3</f>
        <v>0</v>
      </c>
      <c r="H28" s="102">
        <f t="shared" ref="H28:H47" si="22">V3/T3</f>
        <v>0.55880921320368449</v>
      </c>
      <c r="I28" s="39">
        <f t="shared" ref="I28:I38" si="23">F3/AA3</f>
        <v>438.81897674418605</v>
      </c>
      <c r="J28" s="103">
        <f t="shared" ref="J28:J49" si="24">F3/C28</f>
        <v>3.0665648553003111</v>
      </c>
      <c r="K28" s="104">
        <f t="shared" ref="K28:K38" si="25">G3/AA3</f>
        <v>41.251744186046515</v>
      </c>
      <c r="V28" s="105"/>
      <c r="W28" s="105"/>
      <c r="AA28" s="143"/>
    </row>
    <row r="29" spans="1:30">
      <c r="B29" s="130" t="s">
        <v>75</v>
      </c>
      <c r="C29" s="39">
        <f t="shared" si="18"/>
        <v>3912.9719999999998</v>
      </c>
      <c r="D29" s="39">
        <f t="shared" si="19"/>
        <v>401.02499999999998</v>
      </c>
      <c r="E29" s="100">
        <f t="shared" si="20"/>
        <v>36.937856953742575</v>
      </c>
      <c r="F29" s="100">
        <f t="shared" si="21"/>
        <v>360.41842777881675</v>
      </c>
      <c r="G29" s="101">
        <f t="shared" ref="G29:G38" si="26">R4/Q4</f>
        <v>8.5612040477372737</v>
      </c>
      <c r="H29" s="102">
        <f t="shared" si="22"/>
        <v>0.15394848434991557</v>
      </c>
      <c r="I29" s="39" t="e">
        <f t="shared" si="23"/>
        <v>#VALUE!</v>
      </c>
      <c r="J29" s="103">
        <f t="shared" si="24"/>
        <v>1.3683271947767579</v>
      </c>
      <c r="K29" s="104" t="e">
        <f t="shared" si="25"/>
        <v>#VALUE!</v>
      </c>
      <c r="V29" s="105"/>
      <c r="W29" s="105"/>
    </row>
    <row r="30" spans="1:30">
      <c r="B30" s="131" t="s">
        <v>76</v>
      </c>
      <c r="C30" s="39">
        <f t="shared" si="18"/>
        <v>10568.1075</v>
      </c>
      <c r="D30" s="39">
        <f t="shared" si="19"/>
        <v>1208.1395</v>
      </c>
      <c r="E30" s="100">
        <f t="shared" si="20"/>
        <v>8.4130862597678924</v>
      </c>
      <c r="F30" s="100">
        <f t="shared" si="21"/>
        <v>73.592825994018085</v>
      </c>
      <c r="G30" s="101">
        <f t="shared" si="26"/>
        <v>0.70415890331475761</v>
      </c>
      <c r="H30" s="102">
        <f t="shared" si="22"/>
        <v>0.1340289194875034</v>
      </c>
      <c r="I30" s="39">
        <f t="shared" si="23"/>
        <v>354.28158333333334</v>
      </c>
      <c r="J30" s="103">
        <f t="shared" si="24"/>
        <v>0.80456770523956156</v>
      </c>
      <c r="K30" s="104">
        <f t="shared" si="25"/>
        <v>37.045999999999999</v>
      </c>
      <c r="V30" s="105"/>
      <c r="W30" s="105"/>
    </row>
    <row r="31" spans="1:30">
      <c r="B31" s="130" t="s">
        <v>77</v>
      </c>
      <c r="C31" s="39">
        <f t="shared" si="18"/>
        <v>4496.4040000000005</v>
      </c>
      <c r="D31" s="39">
        <f t="shared" si="19"/>
        <v>1540.7915</v>
      </c>
      <c r="E31" s="100">
        <f t="shared" si="20"/>
        <v>22.798285029548055</v>
      </c>
      <c r="F31" s="100">
        <f t="shared" si="21"/>
        <v>66.530935561365695</v>
      </c>
      <c r="G31" s="101">
        <f t="shared" si="26"/>
        <v>0</v>
      </c>
      <c r="H31" s="102">
        <f t="shared" si="22"/>
        <v>0.31392705276797644</v>
      </c>
      <c r="I31" s="39" t="e">
        <f t="shared" si="23"/>
        <v>#VALUE!</v>
      </c>
      <c r="J31" s="103">
        <f t="shared" si="24"/>
        <v>0.5533466298846812</v>
      </c>
      <c r="K31" s="104" t="e">
        <f t="shared" si="25"/>
        <v>#VALUE!</v>
      </c>
      <c r="V31" s="105"/>
      <c r="W31" s="105"/>
    </row>
    <row r="32" spans="1:30">
      <c r="A32" s="231" t="s">
        <v>188</v>
      </c>
      <c r="B32" s="72" t="s">
        <v>182</v>
      </c>
      <c r="C32" s="39">
        <f t="shared" si="18"/>
        <v>38545.927500000005</v>
      </c>
      <c r="D32" s="39">
        <f t="shared" si="19"/>
        <v>24059.4205</v>
      </c>
      <c r="E32" s="100">
        <f t="shared" si="20"/>
        <v>36.232040336816382</v>
      </c>
      <c r="F32" s="100">
        <f t="shared" si="21"/>
        <v>58.047848658698996</v>
      </c>
      <c r="G32" s="101">
        <f t="shared" si="26"/>
        <v>1.6458651426751421</v>
      </c>
      <c r="H32" s="102">
        <f t="shared" si="22"/>
        <v>0.63742367330199778</v>
      </c>
      <c r="I32" s="39">
        <f t="shared" si="23"/>
        <v>437.97746153846157</v>
      </c>
      <c r="J32" s="103">
        <f t="shared" si="24"/>
        <v>1.181698274091342</v>
      </c>
      <c r="K32" s="104">
        <f t="shared" si="25"/>
        <v>134.28823076923078</v>
      </c>
      <c r="V32" s="105"/>
      <c r="W32" s="105"/>
    </row>
    <row r="33" spans="1:23">
      <c r="B33" s="130" t="s">
        <v>79</v>
      </c>
      <c r="C33" s="39">
        <f t="shared" si="18"/>
        <v>48398.945999999996</v>
      </c>
      <c r="D33" s="39">
        <f t="shared" si="19"/>
        <v>12050.73</v>
      </c>
      <c r="E33" s="100">
        <f t="shared" si="20"/>
        <v>12.845740483687395</v>
      </c>
      <c r="F33" s="100">
        <f t="shared" si="21"/>
        <v>51.591920157534034</v>
      </c>
      <c r="G33" s="101">
        <f t="shared" si="26"/>
        <v>0</v>
      </c>
      <c r="H33" s="102">
        <f t="shared" si="22"/>
        <v>0.24032008350925943</v>
      </c>
      <c r="I33" s="39">
        <f t="shared" si="23"/>
        <v>683.91427272727276</v>
      </c>
      <c r="J33" s="103">
        <f t="shared" si="24"/>
        <v>1.3989460225022259</v>
      </c>
      <c r="K33" s="104">
        <f t="shared" si="25"/>
        <v>62.800030303030304</v>
      </c>
      <c r="V33" s="105"/>
      <c r="W33" s="105"/>
    </row>
    <row r="34" spans="1:23">
      <c r="B34" s="130" t="s">
        <v>80</v>
      </c>
      <c r="C34" s="39">
        <f t="shared" si="18"/>
        <v>11956.894499999999</v>
      </c>
      <c r="D34" s="39">
        <f t="shared" si="19"/>
        <v>5595.1419999999998</v>
      </c>
      <c r="E34" s="100">
        <f t="shared" si="20"/>
        <v>-2.6879554720500383</v>
      </c>
      <c r="F34" s="100">
        <f t="shared" si="21"/>
        <v>-5.7441973769387804</v>
      </c>
      <c r="G34" s="101">
        <f t="shared" si="26"/>
        <v>0</v>
      </c>
      <c r="H34" s="102">
        <f t="shared" si="22"/>
        <v>0.46016809599765807</v>
      </c>
      <c r="I34" s="39">
        <f t="shared" si="23"/>
        <v>431.08243396226413</v>
      </c>
      <c r="J34" s="103">
        <f t="shared" si="24"/>
        <v>1.9108112896705747</v>
      </c>
      <c r="K34" s="104">
        <f t="shared" si="25"/>
        <v>-6.0640754716981133</v>
      </c>
      <c r="V34" s="105"/>
      <c r="W34" s="105"/>
    </row>
    <row r="35" spans="1:23">
      <c r="B35" s="132" t="s">
        <v>81</v>
      </c>
      <c r="C35" s="39">
        <f t="shared" si="18"/>
        <v>6855.5450000000001</v>
      </c>
      <c r="D35" s="39">
        <f t="shared" si="19"/>
        <v>2474.9065000000001</v>
      </c>
      <c r="E35" s="100">
        <f t="shared" si="20"/>
        <v>8.1362896750003113</v>
      </c>
      <c r="F35" s="100">
        <f t="shared" si="21"/>
        <v>22.537699909067275</v>
      </c>
      <c r="G35" s="101">
        <f t="shared" si="26"/>
        <v>0</v>
      </c>
      <c r="H35" s="102">
        <f t="shared" si="22"/>
        <v>0.23507238932672844</v>
      </c>
      <c r="I35" s="39" t="e">
        <f t="shared" si="23"/>
        <v>#VALUE!</v>
      </c>
      <c r="J35" s="103">
        <f t="shared" si="24"/>
        <v>1.2123828229557241</v>
      </c>
      <c r="K35" s="104" t="e">
        <f t="shared" si="25"/>
        <v>#VALUE!</v>
      </c>
      <c r="V35" s="105"/>
      <c r="W35" s="105"/>
    </row>
    <row r="36" spans="1:23">
      <c r="B36" s="132" t="s">
        <v>82</v>
      </c>
      <c r="C36" s="39">
        <f t="shared" si="18"/>
        <v>32254.622499999998</v>
      </c>
      <c r="D36" s="39">
        <f t="shared" si="19"/>
        <v>4318.9555</v>
      </c>
      <c r="E36" s="100">
        <f t="shared" si="20"/>
        <v>0.63701877149546549</v>
      </c>
      <c r="F36" s="100">
        <f t="shared" si="21"/>
        <v>4.7573539481941873</v>
      </c>
      <c r="G36" s="101">
        <f t="shared" si="26"/>
        <v>0</v>
      </c>
      <c r="H36" s="102">
        <f t="shared" si="22"/>
        <v>5.8751381438466026E-2</v>
      </c>
      <c r="I36" s="39" t="e">
        <f t="shared" si="23"/>
        <v>#VALUE!</v>
      </c>
      <c r="J36" s="103" t="e">
        <f t="shared" si="24"/>
        <v>#VALUE!</v>
      </c>
      <c r="K36" s="104">
        <f t="shared" si="25"/>
        <v>0.8490413223140495</v>
      </c>
      <c r="V36" s="105"/>
      <c r="W36" s="105"/>
    </row>
    <row r="37" spans="1:23">
      <c r="B37" s="132" t="s">
        <v>83</v>
      </c>
      <c r="C37" s="39">
        <f t="shared" si="18"/>
        <v>20339.179</v>
      </c>
      <c r="D37" s="39">
        <f t="shared" si="19"/>
        <v>11435.705</v>
      </c>
      <c r="E37" s="100">
        <f t="shared" si="20"/>
        <v>36.972918130077915</v>
      </c>
      <c r="F37" s="100">
        <f t="shared" si="21"/>
        <v>65.758849148347224</v>
      </c>
      <c r="G37" s="101">
        <f t="shared" si="26"/>
        <v>0</v>
      </c>
      <c r="H37" s="102">
        <f t="shared" si="22"/>
        <v>0.59157373080761078</v>
      </c>
      <c r="I37" s="39">
        <f t="shared" si="23"/>
        <v>544.90941758241752</v>
      </c>
      <c r="J37" s="103">
        <f t="shared" si="24"/>
        <v>2.4379920644781188</v>
      </c>
      <c r="K37" s="104">
        <f t="shared" si="25"/>
        <v>82.637230769230769</v>
      </c>
      <c r="V37" s="105"/>
      <c r="W37" s="105"/>
    </row>
    <row r="38" spans="1:23">
      <c r="B38" s="132" t="s">
        <v>84</v>
      </c>
      <c r="C38" s="39">
        <f t="shared" si="18"/>
        <v>26882.087</v>
      </c>
      <c r="D38" s="39">
        <f t="shared" si="19"/>
        <v>14796.804</v>
      </c>
      <c r="E38" s="100">
        <f t="shared" si="20"/>
        <v>8.8199290479195316</v>
      </c>
      <c r="F38" s="100">
        <f t="shared" si="21"/>
        <v>16.023602123809983</v>
      </c>
      <c r="G38" s="101">
        <f t="shared" si="26"/>
        <v>0</v>
      </c>
      <c r="H38" s="102">
        <f t="shared" si="22"/>
        <v>0.56228597122295731</v>
      </c>
      <c r="I38" s="39" t="e">
        <f t="shared" si="23"/>
        <v>#VALUE!</v>
      </c>
      <c r="J38" s="103" t="e">
        <f t="shared" si="24"/>
        <v>#VALUE!</v>
      </c>
      <c r="K38" s="104">
        <f t="shared" si="25"/>
        <v>22.36774528301887</v>
      </c>
      <c r="V38" s="105"/>
      <c r="W38" s="105"/>
    </row>
    <row r="39" spans="1:23">
      <c r="B39" s="132" t="s">
        <v>85</v>
      </c>
      <c r="C39" s="39">
        <f t="shared" si="18"/>
        <v>30919.771000000001</v>
      </c>
      <c r="D39" s="39">
        <f t="shared" si="19"/>
        <v>7750</v>
      </c>
      <c r="E39" s="100">
        <f t="shared" si="20"/>
        <v>7.1376434191572766</v>
      </c>
      <c r="F39" s="100">
        <f t="shared" si="21"/>
        <v>28.476683870967744</v>
      </c>
      <c r="G39" s="101">
        <f t="shared" ref="G39:G41" si="27">R14/Q14</f>
        <v>0.13907433235187769</v>
      </c>
      <c r="H39" s="102">
        <f t="shared" si="22"/>
        <v>0.25120107607842296</v>
      </c>
      <c r="I39" s="39" t="e">
        <f t="shared" ref="I39:I41" si="28">F14/AA14</f>
        <v>#VALUE!</v>
      </c>
      <c r="J39" s="103">
        <f t="shared" si="24"/>
        <v>0.34564518605263927</v>
      </c>
      <c r="K39" s="104" t="e">
        <f t="shared" ref="K39:K41" si="29">G14/AA14</f>
        <v>#VALUE!</v>
      </c>
      <c r="V39" s="105"/>
      <c r="W39" s="105"/>
    </row>
    <row r="40" spans="1:23">
      <c r="B40" s="132" t="s">
        <v>86</v>
      </c>
      <c r="C40" s="39">
        <f t="shared" si="18"/>
        <v>2192.3739999999998</v>
      </c>
      <c r="D40" s="39">
        <f t="shared" si="19"/>
        <v>820.75199999999995</v>
      </c>
      <c r="E40" s="100">
        <f t="shared" si="20"/>
        <v>28.90966596027868</v>
      </c>
      <c r="F40" s="100">
        <f t="shared" si="21"/>
        <v>77.222839542273434</v>
      </c>
      <c r="G40" s="101">
        <f t="shared" si="27"/>
        <v>1</v>
      </c>
      <c r="H40" s="102">
        <f t="shared" si="22"/>
        <v>0.43374504749425108</v>
      </c>
      <c r="I40" s="39">
        <f t="shared" si="28"/>
        <v>518.32891666666671</v>
      </c>
      <c r="J40" s="103">
        <f t="shared" si="24"/>
        <v>2.8370829977002101</v>
      </c>
      <c r="K40" s="104">
        <f t="shared" si="29"/>
        <v>52.81733333333333</v>
      </c>
      <c r="V40" s="105"/>
      <c r="W40" s="105"/>
    </row>
    <row r="41" spans="1:23">
      <c r="B41" s="132" t="s">
        <v>87</v>
      </c>
      <c r="C41" s="39">
        <f t="shared" si="18"/>
        <v>24346.844000000001</v>
      </c>
      <c r="D41" s="39">
        <f t="shared" si="19"/>
        <v>10052.835999999999</v>
      </c>
      <c r="E41" s="100">
        <f t="shared" si="20"/>
        <v>12.814868325438814</v>
      </c>
      <c r="F41" s="100">
        <f t="shared" si="21"/>
        <v>31.036177253861503</v>
      </c>
      <c r="G41" s="101">
        <f t="shared" si="27"/>
        <v>0.90932361327012323</v>
      </c>
      <c r="H41" s="102">
        <f t="shared" si="22"/>
        <v>0.33473386164407171</v>
      </c>
      <c r="I41" s="39">
        <f t="shared" si="28"/>
        <v>416.14565333333331</v>
      </c>
      <c r="J41" s="103">
        <f t="shared" si="24"/>
        <v>1.2819289432338745</v>
      </c>
      <c r="K41" s="104">
        <f t="shared" si="29"/>
        <v>41.600213333333336</v>
      </c>
      <c r="V41" s="105"/>
      <c r="W41" s="105"/>
    </row>
    <row r="42" spans="1:23">
      <c r="B42" s="132" t="s">
        <v>88</v>
      </c>
      <c r="C42" s="39">
        <f t="shared" si="18"/>
        <v>12599.011500000001</v>
      </c>
      <c r="D42" s="39">
        <f t="shared" si="19"/>
        <v>3156.0010000000002</v>
      </c>
      <c r="E42" s="100">
        <f t="shared" si="20"/>
        <v>22.041745100399346</v>
      </c>
      <c r="F42" s="100">
        <f t="shared" si="21"/>
        <v>87.992430927620106</v>
      </c>
      <c r="G42" s="101">
        <f t="shared" ref="G42:G47" si="30">R17/Q17</f>
        <v>0</v>
      </c>
      <c r="H42" s="102">
        <f t="shared" si="22"/>
        <v>0.31021164399719708</v>
      </c>
      <c r="I42" s="39" t="e">
        <f t="shared" ref="I42:I47" si="31">F17/AA17</f>
        <v>#VALUE!</v>
      </c>
      <c r="J42" s="103">
        <f t="shared" si="24"/>
        <v>2.5460344250023104</v>
      </c>
      <c r="K42" s="104" t="e">
        <f t="shared" ref="K42:K47" si="32">G17/AA17</f>
        <v>#VALUE!</v>
      </c>
      <c r="V42" s="105"/>
      <c r="W42" s="105"/>
    </row>
    <row r="43" spans="1:23">
      <c r="B43" s="132" t="s">
        <v>89</v>
      </c>
      <c r="C43" s="39">
        <f t="shared" si="18"/>
        <v>2662.4435000000003</v>
      </c>
      <c r="D43" s="39">
        <f t="shared" si="19"/>
        <v>1918.1015</v>
      </c>
      <c r="E43" s="100">
        <f t="shared" si="20"/>
        <v>44.361204284710645</v>
      </c>
      <c r="F43" s="100">
        <f t="shared" si="21"/>
        <v>61.576094904258198</v>
      </c>
      <c r="G43" s="101">
        <f t="shared" si="30"/>
        <v>0.95017186932342168</v>
      </c>
      <c r="H43" s="102">
        <f t="shared" si="22"/>
        <v>0.72761389213367889</v>
      </c>
      <c r="I43" s="39">
        <f t="shared" si="31"/>
        <v>754.54700000000003</v>
      </c>
      <c r="J43" s="103">
        <f t="shared" si="24"/>
        <v>1.4170197414517902</v>
      </c>
      <c r="K43" s="104">
        <f t="shared" si="32"/>
        <v>236.21840000000003</v>
      </c>
      <c r="V43" s="105"/>
      <c r="W43" s="105"/>
    </row>
    <row r="44" spans="1:23">
      <c r="B44" s="132" t="s">
        <v>90</v>
      </c>
      <c r="C44" s="39">
        <f t="shared" si="18"/>
        <v>5702.6100000000006</v>
      </c>
      <c r="D44" s="39">
        <f t="shared" si="19"/>
        <v>222.47750000000002</v>
      </c>
      <c r="E44" s="100">
        <f t="shared" si="20"/>
        <v>11.123695991835316</v>
      </c>
      <c r="F44" s="100">
        <f t="shared" si="21"/>
        <v>285.12591160903906</v>
      </c>
      <c r="G44" s="101">
        <f t="shared" si="30"/>
        <v>0</v>
      </c>
      <c r="H44" s="102">
        <f t="shared" si="22"/>
        <v>4.0307344062796693E-2</v>
      </c>
      <c r="I44" s="39">
        <f t="shared" si="31"/>
        <v>426.65335714285715</v>
      </c>
      <c r="J44" s="103">
        <f t="shared" si="24"/>
        <v>1.0474409086365715</v>
      </c>
      <c r="K44" s="104">
        <f t="shared" si="32"/>
        <v>45.310071428571426</v>
      </c>
      <c r="V44" s="105"/>
      <c r="W44" s="105"/>
    </row>
    <row r="45" spans="1:23">
      <c r="B45" s="132" t="s">
        <v>91</v>
      </c>
      <c r="C45" s="39">
        <f t="shared" si="18"/>
        <v>37408.756500000003</v>
      </c>
      <c r="D45" s="39">
        <f t="shared" si="19"/>
        <v>19365.934000000001</v>
      </c>
      <c r="E45" s="100">
        <f t="shared" si="20"/>
        <v>17.835123709605263</v>
      </c>
      <c r="F45" s="100">
        <f t="shared" si="21"/>
        <v>34.451723319928696</v>
      </c>
      <c r="G45" s="101">
        <f t="shared" si="30"/>
        <v>0.40186925465108403</v>
      </c>
      <c r="H45" s="102">
        <f t="shared" si="22"/>
        <v>0.4802281361699145</v>
      </c>
      <c r="I45" s="39" t="e">
        <f t="shared" si="31"/>
        <v>#VALUE!</v>
      </c>
      <c r="J45" s="103">
        <f t="shared" si="24"/>
        <v>1.8558369615948072</v>
      </c>
      <c r="K45" s="104" t="e">
        <f t="shared" si="32"/>
        <v>#VALUE!</v>
      </c>
      <c r="V45" s="105"/>
      <c r="W45" s="105"/>
    </row>
    <row r="46" spans="1:23">
      <c r="B46" s="132" t="s">
        <v>92</v>
      </c>
      <c r="C46" s="39">
        <f t="shared" si="18"/>
        <v>4847.05</v>
      </c>
      <c r="D46" s="39">
        <f t="shared" si="19"/>
        <v>721.17</v>
      </c>
      <c r="E46" s="100">
        <f t="shared" si="20"/>
        <v>-12.667643205661173</v>
      </c>
      <c r="F46" s="100">
        <f t="shared" si="21"/>
        <v>-85.140396855110453</v>
      </c>
      <c r="G46" s="101">
        <f t="shared" si="30"/>
        <v>0</v>
      </c>
      <c r="H46" s="102">
        <f t="shared" si="22"/>
        <v>0.10794974057482459</v>
      </c>
      <c r="I46" s="39" t="e">
        <f t="shared" si="31"/>
        <v>#VALUE!</v>
      </c>
      <c r="J46" s="103">
        <f t="shared" si="24"/>
        <v>3.955480550025273</v>
      </c>
      <c r="K46" s="104" t="e">
        <f t="shared" si="32"/>
        <v>#VALUE!</v>
      </c>
      <c r="V46" s="105"/>
      <c r="W46" s="105"/>
    </row>
    <row r="47" spans="1:23">
      <c r="A47" s="231" t="s">
        <v>187</v>
      </c>
      <c r="B47" s="90" t="s">
        <v>177</v>
      </c>
      <c r="C47" s="39">
        <f t="shared" si="18"/>
        <v>35999.19</v>
      </c>
      <c r="D47" s="39">
        <f t="shared" si="19"/>
        <v>23659.164499999999</v>
      </c>
      <c r="E47" s="100">
        <f t="shared" si="20"/>
        <v>67.280719371741412</v>
      </c>
      <c r="F47" s="100">
        <f t="shared" si="21"/>
        <v>102.37265140956266</v>
      </c>
      <c r="G47" s="101">
        <f t="shared" si="30"/>
        <v>0.99912149870010936</v>
      </c>
      <c r="H47" s="102">
        <f t="shared" si="22"/>
        <v>0.63552272061403903</v>
      </c>
      <c r="I47" s="39">
        <f t="shared" si="31"/>
        <v>963.30355357142867</v>
      </c>
      <c r="J47" s="103">
        <f t="shared" si="24"/>
        <v>1.4985059108274381</v>
      </c>
      <c r="K47" s="104">
        <f t="shared" si="32"/>
        <v>432.50917857142855</v>
      </c>
      <c r="V47" s="105"/>
      <c r="W47" s="105"/>
    </row>
    <row r="48" spans="1:23" ht="16.5" thickBot="1">
      <c r="B48" s="132" t="s">
        <v>93</v>
      </c>
      <c r="C48" s="39">
        <f t="shared" si="18"/>
        <v>1720.2559999999999</v>
      </c>
      <c r="D48" s="39">
        <f t="shared" si="19"/>
        <v>197.25900000000001</v>
      </c>
      <c r="E48" s="100">
        <f t="shared" si="20"/>
        <v>8.0285724915361438</v>
      </c>
      <c r="F48" s="100">
        <f t="shared" si="21"/>
        <v>70.015563294957374</v>
      </c>
      <c r="G48" s="101">
        <f t="shared" ref="G48:G49" si="33">R23/Q23</f>
        <v>0</v>
      </c>
      <c r="H48" s="102">
        <f t="shared" ref="H48" si="34">V23/T23</f>
        <v>0.13230769055276687</v>
      </c>
      <c r="I48" s="39" t="e">
        <f t="shared" ref="I48:I49" si="35">F23/AA23</f>
        <v>#VALUE!</v>
      </c>
      <c r="J48" s="103">
        <f t="shared" si="24"/>
        <v>1.1947907753264631</v>
      </c>
      <c r="K48" s="104" t="e">
        <f t="shared" ref="K48:K49" si="36">G23/AA23</f>
        <v>#VALUE!</v>
      </c>
      <c r="V48" s="105"/>
      <c r="W48" s="105"/>
    </row>
    <row r="49" spans="1:30" ht="16.5" thickBot="1">
      <c r="B49" s="94" t="s">
        <v>61</v>
      </c>
      <c r="C49" s="49">
        <f t="shared" si="18"/>
        <v>368762.201</v>
      </c>
      <c r="D49" s="49">
        <f t="shared" si="19"/>
        <v>149393.44099999999</v>
      </c>
      <c r="E49" s="109">
        <f t="shared" si="20"/>
        <v>20.777391444195224</v>
      </c>
      <c r="F49" s="109">
        <f t="shared" si="21"/>
        <v>51.286833938044175</v>
      </c>
      <c r="G49" s="110">
        <f t="shared" si="33"/>
        <v>0.81200827438109702</v>
      </c>
      <c r="H49" s="110">
        <f>V24/T24</f>
        <v>0.38953477729344543</v>
      </c>
      <c r="I49" s="49">
        <f t="shared" si="35"/>
        <v>501.90038961038971</v>
      </c>
      <c r="J49" s="103">
        <f t="shared" si="24"/>
        <v>1.2576016705139474</v>
      </c>
      <c r="K49" s="112">
        <f t="shared" si="36"/>
        <v>82.921175324675318</v>
      </c>
      <c r="V49" s="105"/>
      <c r="W49" s="105"/>
    </row>
    <row r="50" spans="1:30">
      <c r="B50" s="106"/>
      <c r="C50" s="46"/>
    </row>
    <row r="51" spans="1:30" ht="16.5" thickBot="1">
      <c r="B51" s="106"/>
    </row>
    <row r="52" spans="1:30" s="55" customFormat="1" ht="34.5" customHeight="1">
      <c r="B52" s="50" t="s">
        <v>0</v>
      </c>
      <c r="C52" s="34" t="s">
        <v>5</v>
      </c>
      <c r="D52" s="51" t="s">
        <v>6</v>
      </c>
      <c r="E52" s="52" t="s">
        <v>7</v>
      </c>
      <c r="F52" s="52" t="s">
        <v>8</v>
      </c>
      <c r="G52" s="52" t="s">
        <v>9</v>
      </c>
      <c r="H52" s="52" t="s">
        <v>10</v>
      </c>
      <c r="I52" s="52" t="s">
        <v>11</v>
      </c>
      <c r="J52" s="52" t="s">
        <v>12</v>
      </c>
      <c r="K52" s="52" t="s">
        <v>13</v>
      </c>
      <c r="L52" s="52" t="s">
        <v>14</v>
      </c>
      <c r="M52" s="52" t="s">
        <v>15</v>
      </c>
      <c r="N52" s="52" t="s">
        <v>16</v>
      </c>
      <c r="O52" s="52" t="s">
        <v>17</v>
      </c>
      <c r="P52" s="52" t="s">
        <v>69</v>
      </c>
      <c r="Q52" s="52" t="s">
        <v>18</v>
      </c>
      <c r="R52" s="53" t="s">
        <v>19</v>
      </c>
      <c r="S52" s="54" t="s">
        <v>20</v>
      </c>
      <c r="T52" s="51" t="s">
        <v>21</v>
      </c>
      <c r="U52" s="52" t="s">
        <v>22</v>
      </c>
      <c r="V52" s="52" t="s">
        <v>23</v>
      </c>
      <c r="W52" s="52" t="s">
        <v>98</v>
      </c>
      <c r="X52" s="52" t="s">
        <v>24</v>
      </c>
      <c r="Y52" s="52" t="s">
        <v>25</v>
      </c>
      <c r="Z52" s="52" t="s">
        <v>26</v>
      </c>
      <c r="AA52" s="53" t="s">
        <v>27</v>
      </c>
      <c r="AB52" s="54" t="s">
        <v>28</v>
      </c>
      <c r="AC52" s="51" t="s">
        <v>29</v>
      </c>
      <c r="AD52" s="34" t="s">
        <v>30</v>
      </c>
    </row>
    <row r="53" spans="1:30" ht="16.5" thickBot="1">
      <c r="B53" s="56" t="s">
        <v>1</v>
      </c>
      <c r="C53" s="47"/>
      <c r="D53" s="16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9"/>
      <c r="S53" s="60"/>
      <c r="T53" s="57"/>
      <c r="U53" s="58"/>
      <c r="V53" s="58"/>
      <c r="W53" s="58"/>
      <c r="X53" s="58"/>
      <c r="Y53" s="58"/>
      <c r="Z53" s="58"/>
      <c r="AA53" s="59"/>
      <c r="AB53" s="60"/>
      <c r="AC53" s="57"/>
      <c r="AD53" s="35"/>
    </row>
    <row r="54" spans="1:30">
      <c r="B54" s="61" t="s">
        <v>74</v>
      </c>
      <c r="C54" s="15">
        <v>27755682</v>
      </c>
      <c r="D54" s="15" t="s">
        <v>94</v>
      </c>
      <c r="E54" s="62" t="s">
        <v>101</v>
      </c>
      <c r="F54" s="62">
        <v>8906.2430000000004</v>
      </c>
      <c r="G54" s="62">
        <v>-1428.779</v>
      </c>
      <c r="H54" s="62">
        <v>67.168999999999997</v>
      </c>
      <c r="I54" s="63">
        <f t="shared" ref="I54" si="37">G54+H54</f>
        <v>-1361.61</v>
      </c>
      <c r="J54" s="62">
        <v>0.502</v>
      </c>
      <c r="K54" s="63">
        <f>G54+H54-J54</f>
        <v>-1362.1119999999999</v>
      </c>
      <c r="L54" s="62">
        <v>-1362.1120000000001</v>
      </c>
      <c r="M54" s="62">
        <v>-462.279</v>
      </c>
      <c r="N54" s="63">
        <f t="shared" ref="N54" si="38">L54-M54</f>
        <v>-899.83300000000008</v>
      </c>
      <c r="O54" s="62">
        <v>-899.83299999999997</v>
      </c>
      <c r="P54" s="62">
        <v>0</v>
      </c>
      <c r="Q54" s="63">
        <f>O54+P54</f>
        <v>-899.83299999999997</v>
      </c>
      <c r="R54" s="64">
        <v>0</v>
      </c>
      <c r="S54" s="65">
        <f t="shared" ref="S54" si="39">Q54-R54</f>
        <v>-899.83299999999997</v>
      </c>
      <c r="T54" s="66">
        <v>4561.1869999999999</v>
      </c>
      <c r="U54" s="62">
        <v>1125.7170000000001</v>
      </c>
      <c r="V54" s="62">
        <v>2968.145</v>
      </c>
      <c r="W54" s="62">
        <v>0</v>
      </c>
      <c r="X54" s="62">
        <v>0</v>
      </c>
      <c r="Y54" s="62">
        <v>0</v>
      </c>
      <c r="Z54" s="62">
        <v>1593.0419999999999</v>
      </c>
      <c r="AA54" s="68">
        <v>28</v>
      </c>
      <c r="AB54" s="69">
        <f>T54-(V54+W54+X54+Y54+Z54)</f>
        <v>0</v>
      </c>
      <c r="AC54" s="107">
        <v>39448</v>
      </c>
      <c r="AD54" s="108">
        <v>39813</v>
      </c>
    </row>
    <row r="55" spans="1:30">
      <c r="B55" s="61" t="s">
        <v>75</v>
      </c>
      <c r="C55" s="15">
        <v>26065526</v>
      </c>
      <c r="D55" s="15" t="s">
        <v>95</v>
      </c>
      <c r="E55" s="62" t="s">
        <v>101</v>
      </c>
      <c r="F55" s="62">
        <v>6723.6940000000004</v>
      </c>
      <c r="G55" s="62">
        <v>2816.567</v>
      </c>
      <c r="H55" s="62">
        <v>72.843999999999994</v>
      </c>
      <c r="I55" s="63">
        <f t="shared" ref="I55:I74" si="40">G55+H55</f>
        <v>2889.4110000000001</v>
      </c>
      <c r="J55" s="62">
        <v>45.518999999999998</v>
      </c>
      <c r="K55" s="63">
        <f t="shared" ref="K55:K74" si="41">G55+H55-J55</f>
        <v>2843.8920000000003</v>
      </c>
      <c r="L55" s="62">
        <v>2843.8919999999998</v>
      </c>
      <c r="M55" s="62">
        <v>723.10599999999999</v>
      </c>
      <c r="N55" s="63">
        <f t="shared" ref="N55:N74" si="42">L55-M55</f>
        <v>2120.7860000000001</v>
      </c>
      <c r="O55" s="62">
        <v>2120.7860000000001</v>
      </c>
      <c r="P55" s="62">
        <v>0</v>
      </c>
      <c r="Q55" s="63">
        <f t="shared" ref="Q55:Q74" si="43">O55+P55</f>
        <v>2120.7860000000001</v>
      </c>
      <c r="R55" s="64">
        <v>2500</v>
      </c>
      <c r="S55" s="65">
        <f t="shared" ref="S55:S74" si="44">Q55-R55</f>
        <v>-379.21399999999994</v>
      </c>
      <c r="T55" s="66">
        <v>4841.6469999999999</v>
      </c>
      <c r="U55" s="62">
        <v>252.46600000000001</v>
      </c>
      <c r="V55" s="62">
        <v>342.62200000000001</v>
      </c>
      <c r="W55" s="62">
        <v>0</v>
      </c>
      <c r="X55" s="62">
        <v>0</v>
      </c>
      <c r="Y55" s="62">
        <v>0</v>
      </c>
      <c r="Z55" s="62">
        <v>4499.0249999999996</v>
      </c>
      <c r="AA55" s="68" t="s">
        <v>100</v>
      </c>
      <c r="AB55" s="69">
        <f t="shared" ref="AB55:AB75" si="45">T55-(V55+W55+X55+Y55+Z55)</f>
        <v>0</v>
      </c>
      <c r="AC55" s="107">
        <v>39448</v>
      </c>
      <c r="AD55" s="108">
        <v>39813</v>
      </c>
    </row>
    <row r="56" spans="1:30">
      <c r="B56" s="61" t="s">
        <v>76</v>
      </c>
      <c r="C56" s="15">
        <v>26629225</v>
      </c>
      <c r="D56" s="15" t="s">
        <v>96</v>
      </c>
      <c r="E56" s="62" t="s">
        <v>101</v>
      </c>
      <c r="F56" s="62">
        <v>11292.641</v>
      </c>
      <c r="G56" s="62">
        <v>4972.317</v>
      </c>
      <c r="H56" s="62">
        <v>144.27099999999999</v>
      </c>
      <c r="I56" s="63">
        <f t="shared" si="40"/>
        <v>5116.5879999999997</v>
      </c>
      <c r="J56" s="62">
        <v>527.97900000000004</v>
      </c>
      <c r="K56" s="63">
        <f t="shared" si="41"/>
        <v>4588.6089999999995</v>
      </c>
      <c r="L56" s="62">
        <v>4588.6090000000004</v>
      </c>
      <c r="M56" s="62">
        <v>997.9</v>
      </c>
      <c r="N56" s="63">
        <f t="shared" si="42"/>
        <v>3590.7090000000003</v>
      </c>
      <c r="O56" s="62">
        <v>3590.7089999999998</v>
      </c>
      <c r="P56" s="62">
        <v>0</v>
      </c>
      <c r="Q56" s="63">
        <f t="shared" si="43"/>
        <v>3590.7089999999998</v>
      </c>
      <c r="R56" s="64">
        <v>1200</v>
      </c>
      <c r="S56" s="65">
        <f t="shared" si="44"/>
        <v>2390.7089999999998</v>
      </c>
      <c r="T56" s="66">
        <v>11338.531000000001</v>
      </c>
      <c r="U56" s="62">
        <v>14.43</v>
      </c>
      <c r="V56" s="62">
        <v>1103.106</v>
      </c>
      <c r="W56" s="62">
        <v>0</v>
      </c>
      <c r="X56" s="62">
        <v>997.9</v>
      </c>
      <c r="Y56" s="62">
        <v>68.361999999999995</v>
      </c>
      <c r="Z56" s="62">
        <v>9169.1630000000005</v>
      </c>
      <c r="AA56" s="68">
        <v>15</v>
      </c>
      <c r="AB56" s="69">
        <f t="shared" si="45"/>
        <v>0</v>
      </c>
      <c r="AC56" s="107">
        <v>39264</v>
      </c>
      <c r="AD56" s="108">
        <v>39629</v>
      </c>
    </row>
    <row r="57" spans="1:30">
      <c r="B57" s="61" t="s">
        <v>77</v>
      </c>
      <c r="C57" s="15">
        <v>29688540</v>
      </c>
      <c r="D57" s="15" t="s">
        <v>97</v>
      </c>
      <c r="E57" s="62" t="s">
        <v>101</v>
      </c>
      <c r="F57" s="62">
        <v>1722.2639999999999</v>
      </c>
      <c r="G57" s="62">
        <v>61.14</v>
      </c>
      <c r="H57" s="62">
        <v>34.19</v>
      </c>
      <c r="I57" s="63">
        <f t="shared" si="40"/>
        <v>95.33</v>
      </c>
      <c r="J57" s="62">
        <v>1.1180000000000001</v>
      </c>
      <c r="K57" s="63">
        <f t="shared" si="41"/>
        <v>94.212000000000003</v>
      </c>
      <c r="L57" s="62">
        <v>94.212000000000003</v>
      </c>
      <c r="M57" s="62">
        <v>0</v>
      </c>
      <c r="N57" s="63">
        <v>94.212000000000003</v>
      </c>
      <c r="O57" s="62">
        <v>94.212000000000003</v>
      </c>
      <c r="P57" s="62">
        <v>0</v>
      </c>
      <c r="Q57" s="63">
        <f t="shared" si="43"/>
        <v>94.212000000000003</v>
      </c>
      <c r="R57" s="64">
        <v>0</v>
      </c>
      <c r="S57" s="65">
        <f t="shared" si="44"/>
        <v>94.212000000000003</v>
      </c>
      <c r="T57" s="66">
        <v>2416.0540000000001</v>
      </c>
      <c r="U57" s="62">
        <v>1068.047</v>
      </c>
      <c r="V57" s="62">
        <v>1016.962</v>
      </c>
      <c r="W57" s="62">
        <v>0</v>
      </c>
      <c r="X57" s="62">
        <v>0</v>
      </c>
      <c r="Y57" s="62">
        <v>0</v>
      </c>
      <c r="Z57" s="62">
        <v>1399.0920000000001</v>
      </c>
      <c r="AA57" s="68">
        <v>1</v>
      </c>
      <c r="AB57" s="69">
        <f t="shared" si="45"/>
        <v>0</v>
      </c>
      <c r="AC57" s="107">
        <v>39448</v>
      </c>
      <c r="AD57" s="108">
        <v>39813</v>
      </c>
    </row>
    <row r="58" spans="1:30">
      <c r="A58" s="231" t="s">
        <v>188</v>
      </c>
      <c r="B58" s="72" t="s">
        <v>182</v>
      </c>
      <c r="C58" s="15">
        <v>26057698</v>
      </c>
      <c r="D58" s="15" t="s">
        <v>97</v>
      </c>
      <c r="E58" s="62">
        <v>0</v>
      </c>
      <c r="F58" s="62">
        <v>44550.771000000001</v>
      </c>
      <c r="G58" s="62">
        <v>13712.156999999999</v>
      </c>
      <c r="H58" s="62">
        <v>368.98500000000001</v>
      </c>
      <c r="I58" s="63">
        <f t="shared" si="40"/>
        <v>14081.142</v>
      </c>
      <c r="J58" s="62">
        <v>55.491</v>
      </c>
      <c r="K58" s="63">
        <f t="shared" si="41"/>
        <v>14025.651</v>
      </c>
      <c r="L58" s="62">
        <v>14025.651</v>
      </c>
      <c r="M58" s="62">
        <v>3519.7629999999999</v>
      </c>
      <c r="N58" s="63">
        <f t="shared" si="42"/>
        <v>10505.887999999999</v>
      </c>
      <c r="O58" s="62">
        <v>10505.888000000001</v>
      </c>
      <c r="P58" s="62">
        <v>0</v>
      </c>
      <c r="Q58" s="63">
        <f t="shared" si="43"/>
        <v>10505.888000000001</v>
      </c>
      <c r="R58" s="64">
        <v>10000</v>
      </c>
      <c r="S58" s="65">
        <f t="shared" si="44"/>
        <v>505.88800000000083</v>
      </c>
      <c r="T58" s="66">
        <v>38935.809000000001</v>
      </c>
      <c r="U58" s="62">
        <v>6940.8630000000003</v>
      </c>
      <c r="V58" s="62">
        <v>23797.274000000001</v>
      </c>
      <c r="W58" s="62">
        <v>0</v>
      </c>
      <c r="X58" s="62">
        <v>84</v>
      </c>
      <c r="Y58" s="62">
        <v>0</v>
      </c>
      <c r="Z58" s="62">
        <v>15054.535</v>
      </c>
      <c r="AA58" s="68">
        <v>118</v>
      </c>
      <c r="AB58" s="69">
        <f t="shared" si="45"/>
        <v>0</v>
      </c>
      <c r="AC58" s="107">
        <v>39448</v>
      </c>
      <c r="AD58" s="108">
        <v>39813</v>
      </c>
    </row>
    <row r="59" spans="1:30">
      <c r="B59" s="61" t="s">
        <v>79</v>
      </c>
      <c r="C59" s="15">
        <v>28150180</v>
      </c>
      <c r="D59" s="15" t="s">
        <v>99</v>
      </c>
      <c r="E59" s="62">
        <v>76663.619000000006</v>
      </c>
      <c r="F59" s="62">
        <v>68840</v>
      </c>
      <c r="G59" s="62">
        <v>14001.067999999999</v>
      </c>
      <c r="H59" s="62">
        <v>2.794</v>
      </c>
      <c r="I59" s="63">
        <f t="shared" si="40"/>
        <v>14003.861999999999</v>
      </c>
      <c r="J59" s="62">
        <v>1388.6590000000001</v>
      </c>
      <c r="K59" s="63">
        <f t="shared" si="41"/>
        <v>12615.203</v>
      </c>
      <c r="L59" s="62">
        <v>12615.203</v>
      </c>
      <c r="M59" s="62">
        <v>3166.8249999999998</v>
      </c>
      <c r="N59" s="63">
        <f t="shared" si="42"/>
        <v>9448.3780000000006</v>
      </c>
      <c r="O59" s="62">
        <v>9448.3780000000006</v>
      </c>
      <c r="P59" s="62">
        <v>0</v>
      </c>
      <c r="Q59" s="63">
        <f t="shared" si="43"/>
        <v>9448.3780000000006</v>
      </c>
      <c r="R59" s="64">
        <v>0</v>
      </c>
      <c r="S59" s="65">
        <f t="shared" si="44"/>
        <v>9448.3780000000006</v>
      </c>
      <c r="T59" s="66">
        <v>37905.260999999999</v>
      </c>
      <c r="U59" s="62">
        <v>0</v>
      </c>
      <c r="V59" s="62">
        <v>9948.3780000000006</v>
      </c>
      <c r="W59" s="62">
        <v>0</v>
      </c>
      <c r="X59" s="62">
        <v>21.6</v>
      </c>
      <c r="Y59" s="62">
        <v>0</v>
      </c>
      <c r="Z59" s="62">
        <v>27935.282999999999</v>
      </c>
      <c r="AA59" s="68">
        <v>90</v>
      </c>
      <c r="AB59" s="69">
        <f t="shared" si="45"/>
        <v>0</v>
      </c>
      <c r="AC59" s="107">
        <v>39448</v>
      </c>
      <c r="AD59" s="108">
        <v>39813</v>
      </c>
    </row>
    <row r="60" spans="1:30">
      <c r="B60" s="61" t="s">
        <v>80</v>
      </c>
      <c r="C60" s="15">
        <v>25796578</v>
      </c>
      <c r="D60" s="15" t="s">
        <v>95</v>
      </c>
      <c r="E60" s="62">
        <v>30420.329000000002</v>
      </c>
      <c r="F60" s="62">
        <v>28865.464</v>
      </c>
      <c r="G60" s="62">
        <v>1792.028</v>
      </c>
      <c r="H60" s="62">
        <v>81.697000000000003</v>
      </c>
      <c r="I60" s="63">
        <f t="shared" si="40"/>
        <v>1873.7249999999999</v>
      </c>
      <c r="J60" s="62">
        <v>26.218</v>
      </c>
      <c r="K60" s="63">
        <f t="shared" si="41"/>
        <v>1847.5069999999998</v>
      </c>
      <c r="L60" s="62">
        <v>1847.5070000000001</v>
      </c>
      <c r="M60" s="62">
        <v>459.55</v>
      </c>
      <c r="N60" s="63">
        <f t="shared" si="42"/>
        <v>1387.9570000000001</v>
      </c>
      <c r="O60" s="62">
        <v>1387.9570000000001</v>
      </c>
      <c r="P60" s="62">
        <v>0</v>
      </c>
      <c r="Q60" s="63">
        <f t="shared" si="43"/>
        <v>1387.9570000000001</v>
      </c>
      <c r="R60" s="64">
        <v>0</v>
      </c>
      <c r="S60" s="65">
        <f t="shared" si="44"/>
        <v>1387.9570000000001</v>
      </c>
      <c r="T60" s="66">
        <v>11985.248</v>
      </c>
      <c r="U60" s="62">
        <v>394.84</v>
      </c>
      <c r="V60" s="62">
        <v>5701.15</v>
      </c>
      <c r="W60" s="62">
        <v>0</v>
      </c>
      <c r="X60" s="62">
        <v>0</v>
      </c>
      <c r="Y60" s="62">
        <v>345.1</v>
      </c>
      <c r="Z60" s="62">
        <v>5938.9979999999996</v>
      </c>
      <c r="AA60" s="68">
        <v>40</v>
      </c>
      <c r="AB60" s="69">
        <f t="shared" si="45"/>
        <v>0</v>
      </c>
      <c r="AC60" s="107">
        <v>39448</v>
      </c>
      <c r="AD60" s="108">
        <v>39813</v>
      </c>
    </row>
    <row r="61" spans="1:30">
      <c r="B61" s="61" t="s">
        <v>81</v>
      </c>
      <c r="C61" s="15">
        <v>29786186</v>
      </c>
      <c r="D61" s="15" t="s">
        <v>97</v>
      </c>
      <c r="E61" s="62" t="s">
        <v>101</v>
      </c>
      <c r="F61" s="62">
        <v>5918.7979999999998</v>
      </c>
      <c r="G61" s="62">
        <v>3702.2150000000001</v>
      </c>
      <c r="H61" s="62">
        <v>161.31299999999999</v>
      </c>
      <c r="I61" s="63">
        <f t="shared" si="40"/>
        <v>3863.5280000000002</v>
      </c>
      <c r="J61" s="62">
        <v>24.073</v>
      </c>
      <c r="K61" s="63">
        <f t="shared" si="41"/>
        <v>3839.4550000000004</v>
      </c>
      <c r="L61" s="62">
        <v>3839.4549999999999</v>
      </c>
      <c r="M61" s="62">
        <v>962.16399999999999</v>
      </c>
      <c r="N61" s="63">
        <f t="shared" si="42"/>
        <v>2877.2910000000002</v>
      </c>
      <c r="O61" s="62">
        <v>2877.2910000000002</v>
      </c>
      <c r="P61" s="62">
        <v>0</v>
      </c>
      <c r="Q61" s="63">
        <f t="shared" si="43"/>
        <v>2877.2910000000002</v>
      </c>
      <c r="R61" s="64">
        <v>1600</v>
      </c>
      <c r="S61" s="65">
        <f t="shared" si="44"/>
        <v>1277.2910000000002</v>
      </c>
      <c r="T61" s="66">
        <v>5526.4579999999996</v>
      </c>
      <c r="U61" s="62">
        <v>0</v>
      </c>
      <c r="V61" s="62">
        <v>3025.8319999999999</v>
      </c>
      <c r="W61" s="62"/>
      <c r="X61" s="62">
        <v>14.411</v>
      </c>
      <c r="Y61" s="62">
        <v>0</v>
      </c>
      <c r="Z61" s="62">
        <v>2486.2150000000001</v>
      </c>
      <c r="AA61" s="68" t="s">
        <v>100</v>
      </c>
      <c r="AB61" s="69">
        <f t="shared" si="45"/>
        <v>0</v>
      </c>
      <c r="AC61" s="107">
        <v>39630</v>
      </c>
      <c r="AD61" s="108">
        <v>39994</v>
      </c>
    </row>
    <row r="62" spans="1:30">
      <c r="B62" s="61" t="s">
        <v>82</v>
      </c>
      <c r="C62" s="15">
        <v>19687287</v>
      </c>
      <c r="D62" s="15" t="s">
        <v>111</v>
      </c>
      <c r="E62" s="62">
        <v>134431.53200000001</v>
      </c>
      <c r="F62" s="62" t="s">
        <v>101</v>
      </c>
      <c r="G62" s="62">
        <v>4635.7690000000002</v>
      </c>
      <c r="H62" s="62">
        <v>877.61699999999996</v>
      </c>
      <c r="I62" s="63">
        <f t="shared" si="40"/>
        <v>5513.3860000000004</v>
      </c>
      <c r="J62" s="62">
        <v>7845.487000000001</v>
      </c>
      <c r="K62" s="63">
        <f t="shared" si="41"/>
        <v>-2332.1010000000006</v>
      </c>
      <c r="L62" s="62">
        <v>-2332.1010000000001</v>
      </c>
      <c r="M62" s="62">
        <v>2705.6610000000001</v>
      </c>
      <c r="N62" s="63">
        <f t="shared" si="42"/>
        <v>-5037.7620000000006</v>
      </c>
      <c r="O62" s="62">
        <v>-5037.7619999999997</v>
      </c>
      <c r="P62" s="62">
        <v>0</v>
      </c>
      <c r="Q62" s="63">
        <f t="shared" si="43"/>
        <v>-5037.7619999999997</v>
      </c>
      <c r="R62" s="64">
        <v>0</v>
      </c>
      <c r="S62" s="65">
        <f t="shared" si="44"/>
        <v>-5037.7619999999997</v>
      </c>
      <c r="T62" s="66">
        <v>32102.807000000001</v>
      </c>
      <c r="U62" s="62">
        <v>73.009</v>
      </c>
      <c r="V62" s="62">
        <v>6733.9880000000003</v>
      </c>
      <c r="W62" s="62">
        <v>0</v>
      </c>
      <c r="X62" s="62">
        <v>173</v>
      </c>
      <c r="Y62" s="62">
        <v>1083.125</v>
      </c>
      <c r="Z62" s="62">
        <v>24112.694</v>
      </c>
      <c r="AA62" s="68">
        <v>307</v>
      </c>
      <c r="AB62" s="69">
        <f t="shared" si="45"/>
        <v>0</v>
      </c>
      <c r="AC62" s="107">
        <v>39356</v>
      </c>
      <c r="AD62" s="108">
        <v>39721</v>
      </c>
    </row>
    <row r="63" spans="1:30">
      <c r="B63" s="61" t="s">
        <v>83</v>
      </c>
      <c r="C63" s="15">
        <v>67790928</v>
      </c>
      <c r="D63" s="15" t="s">
        <v>112</v>
      </c>
      <c r="E63" s="62" t="s">
        <v>101</v>
      </c>
      <c r="F63" s="62">
        <v>33063.535000000003</v>
      </c>
      <c r="G63" s="62">
        <v>-2097.1869999999999</v>
      </c>
      <c r="H63" s="62">
        <v>232.35499999999999</v>
      </c>
      <c r="I63" s="63">
        <f t="shared" si="40"/>
        <v>-1864.8319999999999</v>
      </c>
      <c r="J63" s="62">
        <v>477.59100000000001</v>
      </c>
      <c r="K63" s="63">
        <f t="shared" si="41"/>
        <v>-2342.4229999999998</v>
      </c>
      <c r="L63" s="62">
        <v>-2342.4229999999998</v>
      </c>
      <c r="M63" s="62">
        <v>-567.03300000000002</v>
      </c>
      <c r="N63" s="63">
        <f t="shared" si="42"/>
        <v>-1775.3899999999999</v>
      </c>
      <c r="O63" s="62">
        <v>-1775.39</v>
      </c>
      <c r="P63" s="62">
        <v>0</v>
      </c>
      <c r="Q63" s="63">
        <f t="shared" si="43"/>
        <v>-1775.39</v>
      </c>
      <c r="R63" s="64">
        <v>0</v>
      </c>
      <c r="S63" s="65">
        <f t="shared" si="44"/>
        <v>-1775.39</v>
      </c>
      <c r="T63" s="66">
        <v>15735.528</v>
      </c>
      <c r="U63" s="62">
        <v>574.87900000000002</v>
      </c>
      <c r="V63" s="62">
        <v>8115.8869999999997</v>
      </c>
      <c r="W63" s="62">
        <v>0</v>
      </c>
      <c r="X63" s="62">
        <v>0</v>
      </c>
      <c r="Y63" s="62">
        <v>0</v>
      </c>
      <c r="Z63" s="62">
        <v>7619.6409999999996</v>
      </c>
      <c r="AA63" s="68">
        <v>78</v>
      </c>
      <c r="AB63" s="69">
        <f t="shared" si="45"/>
        <v>0</v>
      </c>
      <c r="AC63" s="107">
        <v>39448</v>
      </c>
      <c r="AD63" s="108">
        <v>39813</v>
      </c>
    </row>
    <row r="64" spans="1:30">
      <c r="B64" s="61" t="s">
        <v>84</v>
      </c>
      <c r="C64" s="15">
        <v>66946819</v>
      </c>
      <c r="D64" s="15" t="s">
        <v>113</v>
      </c>
      <c r="E64" s="62">
        <v>69381.709000000003</v>
      </c>
      <c r="F64" s="62" t="s">
        <v>101</v>
      </c>
      <c r="G64" s="62">
        <v>2297.6410000000001</v>
      </c>
      <c r="H64" s="62">
        <v>539.84799999999996</v>
      </c>
      <c r="I64" s="63">
        <f t="shared" si="40"/>
        <v>2837.489</v>
      </c>
      <c r="J64" s="62">
        <v>184.10300000000001</v>
      </c>
      <c r="K64" s="63">
        <f t="shared" si="41"/>
        <v>2653.386</v>
      </c>
      <c r="L64" s="62">
        <v>2653.386</v>
      </c>
      <c r="M64" s="62">
        <v>695.86</v>
      </c>
      <c r="N64" s="63">
        <f t="shared" si="42"/>
        <v>1957.5259999999998</v>
      </c>
      <c r="O64" s="62">
        <v>1957.5260000000001</v>
      </c>
      <c r="P64" s="62">
        <v>0</v>
      </c>
      <c r="Q64" s="63">
        <f t="shared" si="43"/>
        <v>1957.5260000000001</v>
      </c>
      <c r="R64" s="64">
        <v>0</v>
      </c>
      <c r="S64" s="65">
        <f t="shared" si="44"/>
        <v>1957.5260000000001</v>
      </c>
      <c r="T64" s="66">
        <v>25772.902999999998</v>
      </c>
      <c r="U64" s="62">
        <v>12999.592000000001</v>
      </c>
      <c r="V64" s="62">
        <v>13854.509</v>
      </c>
      <c r="W64" s="62">
        <v>0</v>
      </c>
      <c r="X64" s="62">
        <v>0</v>
      </c>
      <c r="Y64" s="62">
        <v>0</v>
      </c>
      <c r="Z64" s="62">
        <v>11918.394</v>
      </c>
      <c r="AA64" s="68">
        <v>112</v>
      </c>
      <c r="AB64" s="69">
        <f t="shared" si="45"/>
        <v>0</v>
      </c>
      <c r="AC64" s="107">
        <v>39448</v>
      </c>
      <c r="AD64" s="108">
        <v>39813</v>
      </c>
    </row>
    <row r="65" spans="1:30">
      <c r="B65" s="72" t="s">
        <v>85</v>
      </c>
      <c r="C65" s="15">
        <v>25516346</v>
      </c>
      <c r="D65" s="15" t="s">
        <v>123</v>
      </c>
      <c r="E65" s="62" t="s">
        <v>101</v>
      </c>
      <c r="F65" s="62">
        <v>32009.741999999998</v>
      </c>
      <c r="G65" s="62">
        <v>4588.8509999999997</v>
      </c>
      <c r="H65" s="62">
        <v>73.887</v>
      </c>
      <c r="I65" s="63">
        <f t="shared" si="40"/>
        <v>4662.7379999999994</v>
      </c>
      <c r="J65" s="62">
        <v>614.59699999999998</v>
      </c>
      <c r="K65" s="63">
        <f t="shared" si="41"/>
        <v>4048.1409999999996</v>
      </c>
      <c r="L65" s="62">
        <v>4048.1410000000001</v>
      </c>
      <c r="M65" s="62">
        <v>1020</v>
      </c>
      <c r="N65" s="63">
        <f t="shared" si="42"/>
        <v>3028.1410000000001</v>
      </c>
      <c r="O65" s="62">
        <v>3028.1410000000001</v>
      </c>
      <c r="P65" s="62">
        <v>0</v>
      </c>
      <c r="Q65" s="63">
        <f t="shared" si="43"/>
        <v>3028.1410000000001</v>
      </c>
      <c r="R65" s="64">
        <v>408.13400000000001</v>
      </c>
      <c r="S65" s="65">
        <f t="shared" si="44"/>
        <v>2620.0070000000001</v>
      </c>
      <c r="T65" s="66">
        <v>26011.67</v>
      </c>
      <c r="U65" s="62">
        <v>115.949</v>
      </c>
      <c r="V65" s="62">
        <v>6500</v>
      </c>
      <c r="W65" s="62">
        <v>0</v>
      </c>
      <c r="X65" s="62">
        <v>1781</v>
      </c>
      <c r="Y65" s="62">
        <v>7400.18</v>
      </c>
      <c r="Z65" s="62">
        <v>10330.49</v>
      </c>
      <c r="AA65" s="68">
        <v>52</v>
      </c>
      <c r="AB65" s="69">
        <f t="shared" si="45"/>
        <v>0</v>
      </c>
      <c r="AC65" s="107">
        <v>39448</v>
      </c>
      <c r="AD65" s="108">
        <v>39813</v>
      </c>
    </row>
    <row r="66" spans="1:30">
      <c r="B66" s="82" t="s">
        <v>86</v>
      </c>
      <c r="C66" s="15">
        <v>28328397</v>
      </c>
      <c r="D66" s="15" t="s">
        <v>95</v>
      </c>
      <c r="E66" s="62" t="s">
        <v>101</v>
      </c>
      <c r="F66" s="62">
        <v>4397.0230000000001</v>
      </c>
      <c r="G66" s="62">
        <v>768.66300000000001</v>
      </c>
      <c r="H66" s="62">
        <v>0</v>
      </c>
      <c r="I66" s="63">
        <f t="shared" si="40"/>
        <v>768.66300000000001</v>
      </c>
      <c r="J66" s="62">
        <v>38.39</v>
      </c>
      <c r="K66" s="63">
        <f t="shared" si="41"/>
        <v>730.27300000000002</v>
      </c>
      <c r="L66" s="62">
        <v>730.27300000000002</v>
      </c>
      <c r="M66" s="62">
        <v>177.47499999999999</v>
      </c>
      <c r="N66" s="63">
        <f t="shared" si="42"/>
        <v>552.798</v>
      </c>
      <c r="O66" s="62">
        <v>552.798</v>
      </c>
      <c r="P66" s="62">
        <v>0</v>
      </c>
      <c r="Q66" s="63">
        <f t="shared" si="43"/>
        <v>552.798</v>
      </c>
      <c r="R66" s="64">
        <v>93.4</v>
      </c>
      <c r="S66" s="65">
        <f t="shared" si="44"/>
        <v>459.39800000000002</v>
      </c>
      <c r="T66" s="66">
        <v>2055.6239999999998</v>
      </c>
      <c r="U66" s="62">
        <v>515.65800000000002</v>
      </c>
      <c r="V66" s="62">
        <v>631.25800000000004</v>
      </c>
      <c r="W66" s="62">
        <v>0</v>
      </c>
      <c r="X66" s="62">
        <v>2.1</v>
      </c>
      <c r="Y66" s="62">
        <v>0</v>
      </c>
      <c r="Z66" s="62">
        <v>1422.2660000000001</v>
      </c>
      <c r="AA66" s="68">
        <v>9</v>
      </c>
      <c r="AB66" s="69">
        <f t="shared" si="45"/>
        <v>0</v>
      </c>
      <c r="AC66" s="107">
        <v>39264</v>
      </c>
      <c r="AD66" s="108">
        <v>39629</v>
      </c>
    </row>
    <row r="67" spans="1:30">
      <c r="B67" s="72" t="s">
        <v>87</v>
      </c>
      <c r="C67" s="15">
        <v>17968092</v>
      </c>
      <c r="D67" s="15" t="s">
        <v>99</v>
      </c>
      <c r="E67" s="62" t="s">
        <v>101</v>
      </c>
      <c r="F67" s="62">
        <v>32389.559000000001</v>
      </c>
      <c r="G67" s="62">
        <v>9182.7520000000004</v>
      </c>
      <c r="H67" s="62">
        <v>181.47300000000001</v>
      </c>
      <c r="I67" s="63">
        <f t="shared" si="40"/>
        <v>9364.2250000000004</v>
      </c>
      <c r="J67" s="62">
        <v>673.97500000000002</v>
      </c>
      <c r="K67" s="63">
        <f t="shared" si="41"/>
        <v>8690.25</v>
      </c>
      <c r="L67" s="62">
        <v>8690.25</v>
      </c>
      <c r="M67" s="62">
        <v>2156.857</v>
      </c>
      <c r="N67" s="63">
        <f t="shared" si="42"/>
        <v>6533.393</v>
      </c>
      <c r="O67" s="62">
        <v>6533.393</v>
      </c>
      <c r="P67" s="62">
        <v>0</v>
      </c>
      <c r="Q67" s="63">
        <f t="shared" si="43"/>
        <v>6533.393</v>
      </c>
      <c r="R67" s="64">
        <v>5000</v>
      </c>
      <c r="S67" s="65">
        <f t="shared" si="44"/>
        <v>1533.393</v>
      </c>
      <c r="T67" s="66">
        <v>22844.633000000002</v>
      </c>
      <c r="U67" s="62">
        <v>8.7959999999999994</v>
      </c>
      <c r="V67" s="62">
        <v>11453.118</v>
      </c>
      <c r="W67" s="62">
        <v>0</v>
      </c>
      <c r="X67" s="62">
        <v>753.51599999999996</v>
      </c>
      <c r="Y67" s="62">
        <v>0</v>
      </c>
      <c r="Z67" s="62">
        <v>10637.999</v>
      </c>
      <c r="AA67" s="68">
        <v>59</v>
      </c>
      <c r="AB67" s="69">
        <f t="shared" si="45"/>
        <v>0</v>
      </c>
      <c r="AC67" s="107">
        <v>39448</v>
      </c>
      <c r="AD67" s="108">
        <v>39813</v>
      </c>
    </row>
    <row r="68" spans="1:30">
      <c r="B68" s="82" t="s">
        <v>88</v>
      </c>
      <c r="C68" s="15">
        <v>19400670</v>
      </c>
      <c r="D68" s="15" t="s">
        <v>99</v>
      </c>
      <c r="E68" s="62" t="s">
        <v>101</v>
      </c>
      <c r="F68" s="62">
        <v>21666.457999999999</v>
      </c>
      <c r="G68" s="62">
        <v>-522.577</v>
      </c>
      <c r="H68" s="62">
        <v>5.9610000000000003</v>
      </c>
      <c r="I68" s="63">
        <f t="shared" si="40"/>
        <v>-516.61599999999999</v>
      </c>
      <c r="J68" s="62">
        <v>406.53899999999999</v>
      </c>
      <c r="K68" s="63">
        <f t="shared" si="41"/>
        <v>-923.15499999999997</v>
      </c>
      <c r="L68" s="62">
        <v>-923.15499999999997</v>
      </c>
      <c r="M68" s="62">
        <v>-223.8</v>
      </c>
      <c r="N68" s="63">
        <f t="shared" si="42"/>
        <v>-699.35500000000002</v>
      </c>
      <c r="O68" s="62">
        <v>-699.35500000000002</v>
      </c>
      <c r="P68" s="62">
        <v>0</v>
      </c>
      <c r="Q68" s="63">
        <f t="shared" si="43"/>
        <v>-699.35500000000002</v>
      </c>
      <c r="R68" s="64">
        <v>0</v>
      </c>
      <c r="S68" s="65">
        <f t="shared" si="44"/>
        <v>-699.35500000000002</v>
      </c>
      <c r="T68" s="66">
        <v>12031.857</v>
      </c>
      <c r="U68" s="62">
        <v>10.898999999999999</v>
      </c>
      <c r="V68" s="62">
        <v>2227.7040000000002</v>
      </c>
      <c r="W68" s="62">
        <v>0</v>
      </c>
      <c r="X68" s="62">
        <v>0</v>
      </c>
      <c r="Y68" s="62">
        <v>0</v>
      </c>
      <c r="Z68" s="62">
        <v>9804.1530000000002</v>
      </c>
      <c r="AA68" s="68">
        <v>47</v>
      </c>
      <c r="AB68" s="69">
        <f t="shared" si="45"/>
        <v>0</v>
      </c>
      <c r="AC68" s="107">
        <v>39448</v>
      </c>
      <c r="AD68" s="108">
        <v>39813</v>
      </c>
    </row>
    <row r="69" spans="1:30">
      <c r="B69" s="72" t="s">
        <v>89</v>
      </c>
      <c r="C69" s="15">
        <v>28320892</v>
      </c>
      <c r="D69" s="15" t="s">
        <v>97</v>
      </c>
      <c r="E69" s="62" t="s">
        <v>101</v>
      </c>
      <c r="F69" s="62">
        <v>2705.587</v>
      </c>
      <c r="G69" s="62">
        <v>1057.347</v>
      </c>
      <c r="H69" s="62">
        <v>58.023000000000003</v>
      </c>
      <c r="I69" s="63">
        <f t="shared" si="40"/>
        <v>1115.3699999999999</v>
      </c>
      <c r="J69" s="62">
        <v>6.6989999999999998</v>
      </c>
      <c r="K69" s="63">
        <f t="shared" si="41"/>
        <v>1108.6709999999998</v>
      </c>
      <c r="L69" s="62">
        <v>1108.671</v>
      </c>
      <c r="M69" s="62">
        <v>280.625</v>
      </c>
      <c r="N69" s="63">
        <f t="shared" si="42"/>
        <v>828.04600000000005</v>
      </c>
      <c r="O69" s="62">
        <v>828.04600000000005</v>
      </c>
      <c r="P69" s="62">
        <v>0</v>
      </c>
      <c r="Q69" s="63">
        <f t="shared" si="43"/>
        <v>828.04600000000005</v>
      </c>
      <c r="R69" s="64">
        <v>900</v>
      </c>
      <c r="S69" s="65">
        <f t="shared" si="44"/>
        <v>-71.953999999999951</v>
      </c>
      <c r="T69" s="66">
        <v>2692.462</v>
      </c>
      <c r="U69" s="62">
        <v>1252.048</v>
      </c>
      <c r="V69" s="62">
        <v>1920.8140000000001</v>
      </c>
      <c r="W69" s="62">
        <v>0</v>
      </c>
      <c r="X69" s="62">
        <v>1.4</v>
      </c>
      <c r="Y69" s="62">
        <v>0</v>
      </c>
      <c r="Z69" s="62">
        <v>770.24800000000005</v>
      </c>
      <c r="AA69" s="68">
        <v>4</v>
      </c>
      <c r="AB69" s="69">
        <f t="shared" si="45"/>
        <v>0</v>
      </c>
      <c r="AC69" s="107">
        <v>39448</v>
      </c>
      <c r="AD69" s="108">
        <v>39813</v>
      </c>
    </row>
    <row r="70" spans="1:30">
      <c r="B70" s="72" t="s">
        <v>90</v>
      </c>
      <c r="C70" s="15">
        <v>27741835</v>
      </c>
      <c r="D70" s="15" t="s">
        <v>95</v>
      </c>
      <c r="E70" s="62">
        <v>7459.9920000000002</v>
      </c>
      <c r="F70" s="62">
        <v>5719.6710000000003</v>
      </c>
      <c r="G70" s="62">
        <v>1438.037</v>
      </c>
      <c r="H70" s="62">
        <v>66.230999999999995</v>
      </c>
      <c r="I70" s="63">
        <f t="shared" si="40"/>
        <v>1504.268</v>
      </c>
      <c r="J70" s="62">
        <v>526.19100000000003</v>
      </c>
      <c r="K70" s="63">
        <f t="shared" si="41"/>
        <v>978.077</v>
      </c>
      <c r="L70" s="62">
        <v>978.077</v>
      </c>
      <c r="M70" s="62">
        <v>38.796999999999997</v>
      </c>
      <c r="N70" s="63">
        <f t="shared" si="42"/>
        <v>939.28</v>
      </c>
      <c r="O70" s="62">
        <v>939.28</v>
      </c>
      <c r="P70" s="62">
        <v>0</v>
      </c>
      <c r="Q70" s="63">
        <f t="shared" si="43"/>
        <v>939.28</v>
      </c>
      <c r="R70" s="64">
        <v>0</v>
      </c>
      <c r="S70" s="65">
        <f t="shared" si="44"/>
        <v>939.28</v>
      </c>
      <c r="T70" s="66">
        <v>4760.0290000000005</v>
      </c>
      <c r="U70" s="62">
        <v>31.027000000000001</v>
      </c>
      <c r="V70" s="62">
        <v>177.10499999999999</v>
      </c>
      <c r="W70" s="62">
        <v>0</v>
      </c>
      <c r="X70" s="62">
        <v>19.972000000000001</v>
      </c>
      <c r="Y70" s="62">
        <v>0</v>
      </c>
      <c r="Z70" s="62">
        <v>4562.9520000000002</v>
      </c>
      <c r="AA70" s="68">
        <v>10</v>
      </c>
      <c r="AB70" s="69">
        <f t="shared" si="45"/>
        <v>0</v>
      </c>
      <c r="AC70" s="107">
        <v>39326</v>
      </c>
      <c r="AD70" s="108">
        <v>39691</v>
      </c>
    </row>
    <row r="71" spans="1:30">
      <c r="B71" s="90" t="s">
        <v>91</v>
      </c>
      <c r="C71" s="15">
        <v>26735521</v>
      </c>
      <c r="D71" s="15" t="s">
        <v>99</v>
      </c>
      <c r="E71" s="62">
        <v>50658</v>
      </c>
      <c r="F71" s="62">
        <v>42818</v>
      </c>
      <c r="G71" s="62">
        <v>13882</v>
      </c>
      <c r="H71" s="62">
        <v>264</v>
      </c>
      <c r="I71" s="63">
        <f t="shared" si="40"/>
        <v>14146</v>
      </c>
      <c r="J71" s="62">
        <v>78</v>
      </c>
      <c r="K71" s="63">
        <f t="shared" si="41"/>
        <v>14068</v>
      </c>
      <c r="L71" s="62">
        <v>14068</v>
      </c>
      <c r="M71" s="62">
        <v>3538</v>
      </c>
      <c r="N71" s="63">
        <f t="shared" si="42"/>
        <v>10530</v>
      </c>
      <c r="O71" s="62">
        <v>10530</v>
      </c>
      <c r="P71" s="62">
        <v>-125</v>
      </c>
      <c r="Q71" s="63">
        <f t="shared" si="43"/>
        <v>10405</v>
      </c>
      <c r="R71" s="64">
        <v>3200</v>
      </c>
      <c r="S71" s="65">
        <f t="shared" si="44"/>
        <v>7205</v>
      </c>
      <c r="T71" s="66">
        <v>32642</v>
      </c>
      <c r="U71" s="62">
        <v>10489</v>
      </c>
      <c r="V71" s="62">
        <v>18478</v>
      </c>
      <c r="W71" s="62">
        <v>207</v>
      </c>
      <c r="X71" s="62">
        <v>2689</v>
      </c>
      <c r="Y71" s="62">
        <v>0</v>
      </c>
      <c r="Z71" s="62">
        <v>11268</v>
      </c>
      <c r="AA71" s="68" t="s">
        <v>100</v>
      </c>
      <c r="AB71" s="69">
        <f t="shared" si="45"/>
        <v>0</v>
      </c>
      <c r="AC71" s="107">
        <v>39448</v>
      </c>
      <c r="AD71" s="108">
        <v>39813</v>
      </c>
    </row>
    <row r="72" spans="1:30">
      <c r="B72" s="90" t="s">
        <v>92</v>
      </c>
      <c r="C72" s="15">
        <v>18032635</v>
      </c>
      <c r="D72" s="15" t="s">
        <v>99</v>
      </c>
      <c r="E72" s="62" t="s">
        <v>101</v>
      </c>
      <c r="F72" s="62">
        <v>30741.893</v>
      </c>
      <c r="G72" s="62">
        <v>696.404</v>
      </c>
      <c r="H72" s="62">
        <v>80.936999999999998</v>
      </c>
      <c r="I72" s="63">
        <f t="shared" si="40"/>
        <v>777.34100000000001</v>
      </c>
      <c r="J72" s="62">
        <v>5.4080000000000004</v>
      </c>
      <c r="K72" s="63">
        <f t="shared" si="41"/>
        <v>771.93299999999999</v>
      </c>
      <c r="L72" s="62">
        <v>771.93399999999997</v>
      </c>
      <c r="M72" s="62">
        <v>185.75</v>
      </c>
      <c r="N72" s="63">
        <f t="shared" si="42"/>
        <v>586.18399999999997</v>
      </c>
      <c r="O72" s="62">
        <v>586.18399999999997</v>
      </c>
      <c r="P72" s="62">
        <v>0</v>
      </c>
      <c r="Q72" s="63">
        <f t="shared" si="43"/>
        <v>586.18399999999997</v>
      </c>
      <c r="R72" s="64">
        <v>0</v>
      </c>
      <c r="S72" s="65">
        <f t="shared" si="44"/>
        <v>586.18399999999997</v>
      </c>
      <c r="T72" s="66">
        <v>5128.4290000000001</v>
      </c>
      <c r="U72" s="62">
        <v>0</v>
      </c>
      <c r="V72" s="62">
        <v>949.47699999999998</v>
      </c>
      <c r="W72" s="62">
        <v>0</v>
      </c>
      <c r="X72" s="62">
        <v>0</v>
      </c>
      <c r="Y72" s="62">
        <v>0</v>
      </c>
      <c r="Z72" s="62">
        <v>4178.951</v>
      </c>
      <c r="AA72" s="68" t="s">
        <v>100</v>
      </c>
      <c r="AB72" s="69">
        <f t="shared" si="45"/>
        <v>1.0000000002037268E-3</v>
      </c>
      <c r="AC72" s="107">
        <v>39448</v>
      </c>
      <c r="AD72" s="108">
        <v>39813</v>
      </c>
    </row>
    <row r="73" spans="1:30">
      <c r="A73" s="231" t="s">
        <v>187</v>
      </c>
      <c r="B73" s="90" t="s">
        <v>177</v>
      </c>
      <c r="C73" s="15">
        <v>26187885</v>
      </c>
      <c r="D73" s="15" t="s">
        <v>181</v>
      </c>
      <c r="E73" s="62" t="s">
        <v>101</v>
      </c>
      <c r="F73" s="62">
        <v>40534.504999999997</v>
      </c>
      <c r="G73" s="62">
        <v>20424.387999999999</v>
      </c>
      <c r="H73" s="62">
        <v>244.25300000000001</v>
      </c>
      <c r="I73" s="63">
        <f t="shared" ref="I73" si="46">G73+H73</f>
        <v>20668.641</v>
      </c>
      <c r="J73" s="62">
        <v>50.597000000000001</v>
      </c>
      <c r="K73" s="63">
        <f t="shared" ref="K73" si="47">G73+H73-J73</f>
        <v>20618.043999999998</v>
      </c>
      <c r="L73" s="62">
        <v>20618.044000000002</v>
      </c>
      <c r="M73" s="62">
        <v>5154.518</v>
      </c>
      <c r="N73" s="63">
        <f t="shared" ref="N73" si="48">L73-M73</f>
        <v>15463.526000000002</v>
      </c>
      <c r="O73" s="62">
        <v>15463.526</v>
      </c>
      <c r="P73" s="62">
        <v>0</v>
      </c>
      <c r="Q73" s="63">
        <f t="shared" ref="Q73" si="49">O73+P73</f>
        <v>15463.526</v>
      </c>
      <c r="R73" s="64">
        <v>15400</v>
      </c>
      <c r="S73" s="65">
        <f t="shared" ref="S73" si="50">Q73-R73</f>
        <v>63.52599999999984</v>
      </c>
      <c r="T73" s="66">
        <v>32791.231</v>
      </c>
      <c r="U73" s="62">
        <v>6421.991</v>
      </c>
      <c r="V73" s="62">
        <v>22401.294999999998</v>
      </c>
      <c r="W73" s="62">
        <v>0</v>
      </c>
      <c r="X73" s="62">
        <v>0</v>
      </c>
      <c r="Y73" s="62">
        <v>0</v>
      </c>
      <c r="Z73" s="62">
        <v>10389.936</v>
      </c>
      <c r="AA73" s="68">
        <v>42</v>
      </c>
      <c r="AB73" s="69">
        <f t="shared" ref="AB73" si="51">T73-(V73+W73+X73+Y73+Z73)</f>
        <v>0</v>
      </c>
      <c r="AC73" s="107">
        <v>39448</v>
      </c>
      <c r="AD73" s="108">
        <v>39813</v>
      </c>
    </row>
    <row r="74" spans="1:30" ht="16.5" thickBot="1">
      <c r="B74" s="90" t="s">
        <v>93</v>
      </c>
      <c r="C74" s="15">
        <v>27976972</v>
      </c>
      <c r="D74" s="15" t="s">
        <v>95</v>
      </c>
      <c r="E74" s="62" t="s">
        <v>101</v>
      </c>
      <c r="F74" s="62">
        <v>3121.74</v>
      </c>
      <c r="G74" s="62">
        <v>1103.49</v>
      </c>
      <c r="H74" s="62">
        <v>19.55</v>
      </c>
      <c r="I74" s="63">
        <f t="shared" si="40"/>
        <v>1123.04</v>
      </c>
      <c r="J74" s="62">
        <v>6.8739999999999997</v>
      </c>
      <c r="K74" s="63">
        <f t="shared" si="41"/>
        <v>1116.1659999999999</v>
      </c>
      <c r="L74" s="62">
        <v>1116.1669999999999</v>
      </c>
      <c r="M74" s="62">
        <v>279.72500000000002</v>
      </c>
      <c r="N74" s="63">
        <f t="shared" si="42"/>
        <v>836.44199999999989</v>
      </c>
      <c r="O74" s="62">
        <v>836.44200000000001</v>
      </c>
      <c r="P74" s="62">
        <v>0</v>
      </c>
      <c r="Q74" s="63">
        <f t="shared" si="43"/>
        <v>836.44200000000001</v>
      </c>
      <c r="R74" s="64">
        <v>800</v>
      </c>
      <c r="S74" s="65">
        <f t="shared" si="44"/>
        <v>36.442000000000007</v>
      </c>
      <c r="T74" s="66">
        <v>1687.2049999999999</v>
      </c>
      <c r="U74" s="62">
        <v>10.686999999999999</v>
      </c>
      <c r="V74" s="62">
        <v>162.542</v>
      </c>
      <c r="W74" s="62">
        <v>0</v>
      </c>
      <c r="X74" s="62">
        <v>0</v>
      </c>
      <c r="Y74" s="62">
        <v>0</v>
      </c>
      <c r="Z74" s="62">
        <v>1524.663</v>
      </c>
      <c r="AA74" s="68" t="s">
        <v>100</v>
      </c>
      <c r="AB74" s="69">
        <f t="shared" si="45"/>
        <v>0</v>
      </c>
      <c r="AC74" s="107">
        <v>39448</v>
      </c>
      <c r="AD74" s="108">
        <v>39813</v>
      </c>
    </row>
    <row r="75" spans="1:30" ht="16.5" thickBot="1">
      <c r="B75" s="94" t="s">
        <v>61</v>
      </c>
      <c r="C75" s="48"/>
      <c r="D75" s="168"/>
      <c r="E75" s="95">
        <f t="shared" ref="E75:AA75" si="52">SUM(E54:E74)</f>
        <v>369015.18100000004</v>
      </c>
      <c r="F75" s="95">
        <f t="shared" si="52"/>
        <v>425987.58799999993</v>
      </c>
      <c r="G75" s="95">
        <f t="shared" si="52"/>
        <v>97084.291000000012</v>
      </c>
      <c r="H75" s="95">
        <f t="shared" si="52"/>
        <v>3577.3980000000006</v>
      </c>
      <c r="I75" s="95">
        <f t="shared" si="52"/>
        <v>100661.68899999998</v>
      </c>
      <c r="J75" s="95">
        <f t="shared" si="52"/>
        <v>12984.010000000002</v>
      </c>
      <c r="K75" s="95">
        <f t="shared" si="52"/>
        <v>87677.678999999989</v>
      </c>
      <c r="L75" s="95">
        <f t="shared" si="52"/>
        <v>87677.680999999997</v>
      </c>
      <c r="M75" s="95">
        <f t="shared" si="52"/>
        <v>24809.464000000004</v>
      </c>
      <c r="N75" s="95">
        <f t="shared" si="52"/>
        <v>62868.216999999997</v>
      </c>
      <c r="O75" s="95">
        <f t="shared" si="52"/>
        <v>62868.217000000004</v>
      </c>
      <c r="P75" s="95">
        <f t="shared" si="52"/>
        <v>-125</v>
      </c>
      <c r="Q75" s="95">
        <f t="shared" si="52"/>
        <v>62743.217000000004</v>
      </c>
      <c r="R75" s="95">
        <f t="shared" si="52"/>
        <v>41101.534</v>
      </c>
      <c r="S75" s="95">
        <f t="shared" si="52"/>
        <v>21641.683000000001</v>
      </c>
      <c r="T75" s="95">
        <f t="shared" si="52"/>
        <v>333766.57300000003</v>
      </c>
      <c r="U75" s="95">
        <f t="shared" si="52"/>
        <v>42299.898000000001</v>
      </c>
      <c r="V75" s="95">
        <f t="shared" si="52"/>
        <v>141509.166</v>
      </c>
      <c r="W75" s="95">
        <f t="shared" si="52"/>
        <v>207</v>
      </c>
      <c r="X75" s="95">
        <f t="shared" si="52"/>
        <v>6537.8990000000003</v>
      </c>
      <c r="Y75" s="95">
        <f t="shared" si="52"/>
        <v>8896.7669999999998</v>
      </c>
      <c r="Z75" s="95">
        <f t="shared" si="52"/>
        <v>176615.74</v>
      </c>
      <c r="AA75" s="95">
        <f t="shared" si="52"/>
        <v>1012</v>
      </c>
      <c r="AB75" s="96">
        <f t="shared" si="45"/>
        <v>1.0000000474974513E-3</v>
      </c>
      <c r="AC75" s="97"/>
      <c r="AD75" s="98"/>
    </row>
    <row r="77" spans="1:30" ht="16.5" thickBot="1"/>
    <row r="78" spans="1:30" ht="16.5" thickBot="1">
      <c r="B78" s="94" t="s">
        <v>185</v>
      </c>
      <c r="C78" s="38" t="s">
        <v>48</v>
      </c>
      <c r="D78" s="38" t="s">
        <v>49</v>
      </c>
      <c r="E78" s="38" t="s">
        <v>50</v>
      </c>
      <c r="F78" s="38" t="s">
        <v>51</v>
      </c>
      <c r="G78" s="38" t="s">
        <v>52</v>
      </c>
      <c r="H78" s="38" t="s">
        <v>53</v>
      </c>
      <c r="I78" s="38" t="s">
        <v>54</v>
      </c>
      <c r="J78" s="38" t="s">
        <v>55</v>
      </c>
      <c r="K78" s="99" t="s">
        <v>65</v>
      </c>
    </row>
    <row r="79" spans="1:30">
      <c r="B79" s="61" t="s">
        <v>74</v>
      </c>
      <c r="C79" s="39">
        <f t="shared" ref="C79:C100" si="53">(T54+T105)/2</f>
        <v>4887.3245000000006</v>
      </c>
      <c r="D79" s="39">
        <f t="shared" ref="D79:D100" si="54">(V54+V105)/2</f>
        <v>3418.0614999999998</v>
      </c>
      <c r="E79" s="100">
        <f t="shared" ref="E79:E100" si="55">(G54*100)/C79</f>
        <v>-29.234379669285307</v>
      </c>
      <c r="F79" s="100">
        <f t="shared" ref="F79:F100" si="56">(G54*100)/D79</f>
        <v>-41.800857006229997</v>
      </c>
      <c r="G79" s="102">
        <f>R54/Q54</f>
        <v>0</v>
      </c>
      <c r="H79" s="102">
        <f t="shared" ref="H79:H98" si="57">V54/T54</f>
        <v>0.6507395991438194</v>
      </c>
      <c r="I79" s="39">
        <f>F54/AA54</f>
        <v>318.08010714285717</v>
      </c>
      <c r="J79" s="103">
        <f>F54/T54</f>
        <v>1.9526151854769385</v>
      </c>
      <c r="K79" s="104">
        <f>G54/AA54</f>
        <v>-51.027821428571428</v>
      </c>
    </row>
    <row r="80" spans="1:30">
      <c r="B80" s="61" t="s">
        <v>75</v>
      </c>
      <c r="C80" s="39">
        <f t="shared" si="53"/>
        <v>3393.3710000000001</v>
      </c>
      <c r="D80" s="39">
        <f t="shared" si="54"/>
        <v>532.22900000000004</v>
      </c>
      <c r="E80" s="100">
        <f t="shared" si="55"/>
        <v>83.00203543909582</v>
      </c>
      <c r="F80" s="100">
        <f t="shared" si="56"/>
        <v>529.2020915808796</v>
      </c>
      <c r="G80" s="102">
        <f t="shared" ref="G80:G93" si="58">R55/Q55</f>
        <v>1.1788082343055828</v>
      </c>
      <c r="H80" s="102">
        <f t="shared" si="57"/>
        <v>7.0765588651960795E-2</v>
      </c>
      <c r="I80" s="39" t="e">
        <f t="shared" ref="I80:I93" si="59">F55/AA55</f>
        <v>#VALUE!</v>
      </c>
      <c r="J80" s="103">
        <f t="shared" ref="J80:J93" si="60">F55/T55</f>
        <v>1.3887204085717113</v>
      </c>
      <c r="K80" s="104" t="e">
        <f t="shared" ref="K80:K93" si="61">G55/AA55</f>
        <v>#VALUE!</v>
      </c>
    </row>
    <row r="81" spans="1:23">
      <c r="B81" s="61" t="s">
        <v>76</v>
      </c>
      <c r="C81" s="39">
        <f t="shared" si="53"/>
        <v>10285.976000000001</v>
      </c>
      <c r="D81" s="39">
        <f t="shared" si="54"/>
        <v>-92.248500000000035</v>
      </c>
      <c r="E81" s="100">
        <f t="shared" si="55"/>
        <v>48.340740830038875</v>
      </c>
      <c r="F81" s="100">
        <f t="shared" si="56"/>
        <v>-5390.1331728971181</v>
      </c>
      <c r="G81" s="102">
        <f t="shared" si="58"/>
        <v>0.3341958370895553</v>
      </c>
      <c r="H81" s="102">
        <f t="shared" si="57"/>
        <v>9.7288264238109851E-2</v>
      </c>
      <c r="I81" s="39">
        <f t="shared" si="59"/>
        <v>752.84273333333329</v>
      </c>
      <c r="J81" s="103">
        <f t="shared" si="60"/>
        <v>0.99595273849848798</v>
      </c>
      <c r="K81" s="104">
        <f t="shared" si="61"/>
        <v>331.48779999999999</v>
      </c>
    </row>
    <row r="82" spans="1:23">
      <c r="B82" s="61" t="s">
        <v>77</v>
      </c>
      <c r="C82" s="39">
        <f t="shared" si="53"/>
        <v>2521.1064999999999</v>
      </c>
      <c r="D82" s="39">
        <f t="shared" si="54"/>
        <v>556.35599999999999</v>
      </c>
      <c r="E82" s="100">
        <f t="shared" si="55"/>
        <v>2.4251256343196927</v>
      </c>
      <c r="F82" s="100">
        <f t="shared" si="56"/>
        <v>10.989366520716951</v>
      </c>
      <c r="G82" s="102">
        <f t="shared" si="58"/>
        <v>0</v>
      </c>
      <c r="H82" s="102">
        <f t="shared" si="57"/>
        <v>0.42091857218423095</v>
      </c>
      <c r="I82" s="39">
        <f t="shared" si="59"/>
        <v>1722.2639999999999</v>
      </c>
      <c r="J82" s="103">
        <f t="shared" si="60"/>
        <v>0.71284168317429986</v>
      </c>
      <c r="K82" s="104">
        <f t="shared" si="61"/>
        <v>61.14</v>
      </c>
      <c r="V82" s="105"/>
      <c r="W82" s="105"/>
    </row>
    <row r="83" spans="1:23">
      <c r="A83" s="231" t="s">
        <v>188</v>
      </c>
      <c r="B83" s="72" t="s">
        <v>182</v>
      </c>
      <c r="C83" s="39">
        <f t="shared" si="53"/>
        <v>38943.391499999998</v>
      </c>
      <c r="D83" s="39">
        <f t="shared" si="54"/>
        <v>18544.330000000002</v>
      </c>
      <c r="E83" s="100">
        <f t="shared" si="55"/>
        <v>35.210484941970194</v>
      </c>
      <c r="F83" s="100">
        <f t="shared" si="56"/>
        <v>73.942585145971833</v>
      </c>
      <c r="G83" s="102">
        <f t="shared" si="58"/>
        <v>0.95184719273611129</v>
      </c>
      <c r="H83" s="102">
        <f t="shared" si="57"/>
        <v>0.61119248864201081</v>
      </c>
      <c r="I83" s="39">
        <f t="shared" si="59"/>
        <v>377.54890677966102</v>
      </c>
      <c r="J83" s="103">
        <f t="shared" si="60"/>
        <v>1.1442107444075453</v>
      </c>
      <c r="K83" s="104">
        <f t="shared" si="61"/>
        <v>116.20472033898305</v>
      </c>
      <c r="V83" s="105"/>
      <c r="W83" s="105"/>
    </row>
    <row r="84" spans="1:23">
      <c r="B84" s="61" t="s">
        <v>79</v>
      </c>
      <c r="C84" s="39">
        <f t="shared" si="53"/>
        <v>36091.385500000004</v>
      </c>
      <c r="D84" s="39">
        <f t="shared" si="54"/>
        <v>5224.1890000000003</v>
      </c>
      <c r="E84" s="100">
        <f t="shared" si="55"/>
        <v>38.793379101503312</v>
      </c>
      <c r="F84" s="100">
        <f t="shared" si="56"/>
        <v>268.00462234425282</v>
      </c>
      <c r="G84" s="102">
        <f t="shared" si="58"/>
        <v>0</v>
      </c>
      <c r="H84" s="102">
        <f t="shared" si="57"/>
        <v>0.26245375279172989</v>
      </c>
      <c r="I84" s="39">
        <f t="shared" si="59"/>
        <v>764.88888888888891</v>
      </c>
      <c r="J84" s="103">
        <f t="shared" si="60"/>
        <v>1.8161067404337357</v>
      </c>
      <c r="K84" s="104">
        <f t="shared" si="61"/>
        <v>155.56742222222221</v>
      </c>
      <c r="V84" s="105"/>
      <c r="W84" s="105"/>
    </row>
    <row r="85" spans="1:23">
      <c r="B85" s="61" t="s">
        <v>80</v>
      </c>
      <c r="C85" s="39">
        <f t="shared" si="53"/>
        <v>9564.4120000000003</v>
      </c>
      <c r="D85" s="39">
        <f t="shared" si="54"/>
        <v>5007.1729999999998</v>
      </c>
      <c r="E85" s="100">
        <f t="shared" si="55"/>
        <v>18.736415788027532</v>
      </c>
      <c r="F85" s="100">
        <f t="shared" si="56"/>
        <v>35.789216789593645</v>
      </c>
      <c r="G85" s="102">
        <f t="shared" si="58"/>
        <v>0</v>
      </c>
      <c r="H85" s="102">
        <f t="shared" si="57"/>
        <v>0.4756806033550578</v>
      </c>
      <c r="I85" s="39">
        <f t="shared" si="59"/>
        <v>721.63660000000004</v>
      </c>
      <c r="J85" s="103">
        <f t="shared" si="60"/>
        <v>2.408416079500399</v>
      </c>
      <c r="K85" s="104">
        <f t="shared" si="61"/>
        <v>44.800699999999999</v>
      </c>
      <c r="V85" s="105"/>
      <c r="W85" s="105"/>
    </row>
    <row r="86" spans="1:23">
      <c r="B86" s="61" t="s">
        <v>81</v>
      </c>
      <c r="C86" s="39">
        <f t="shared" si="53"/>
        <v>4110.6880000000001</v>
      </c>
      <c r="D86" s="39">
        <f t="shared" si="54"/>
        <v>2387.1864999999998</v>
      </c>
      <c r="E86" s="100">
        <f t="shared" si="55"/>
        <v>90.063147580161768</v>
      </c>
      <c r="F86" s="100">
        <f t="shared" si="56"/>
        <v>155.08696115699382</v>
      </c>
      <c r="G86" s="102">
        <f t="shared" si="58"/>
        <v>0.55607861700467554</v>
      </c>
      <c r="H86" s="102">
        <f t="shared" si="57"/>
        <v>0.54751741531375075</v>
      </c>
      <c r="I86" s="39" t="e">
        <f t="shared" si="59"/>
        <v>#VALUE!</v>
      </c>
      <c r="J86" s="103">
        <f t="shared" si="60"/>
        <v>1.0709930302555453</v>
      </c>
      <c r="K86" s="104" t="e">
        <f t="shared" si="61"/>
        <v>#VALUE!</v>
      </c>
      <c r="V86" s="105"/>
      <c r="W86" s="105"/>
    </row>
    <row r="87" spans="1:23">
      <c r="B87" s="61" t="s">
        <v>82</v>
      </c>
      <c r="C87" s="39">
        <f t="shared" si="53"/>
        <v>42587.534500000002</v>
      </c>
      <c r="D87" s="39">
        <f t="shared" si="54"/>
        <v>9374.3724999999995</v>
      </c>
      <c r="E87" s="100">
        <f t="shared" si="55"/>
        <v>10.885272074155878</v>
      </c>
      <c r="F87" s="100">
        <f t="shared" si="56"/>
        <v>49.451512621244788</v>
      </c>
      <c r="G87" s="102">
        <f t="shared" si="58"/>
        <v>0</v>
      </c>
      <c r="H87" s="102">
        <f t="shared" si="57"/>
        <v>0.20976321478679419</v>
      </c>
      <c r="I87" s="39" t="e">
        <f t="shared" si="59"/>
        <v>#VALUE!</v>
      </c>
      <c r="J87" s="103" t="e">
        <f t="shared" si="60"/>
        <v>#VALUE!</v>
      </c>
      <c r="K87" s="104">
        <f t="shared" si="61"/>
        <v>15.100224755700326</v>
      </c>
      <c r="V87" s="105"/>
      <c r="W87" s="105"/>
    </row>
    <row r="88" spans="1:23">
      <c r="B88" s="61" t="s">
        <v>83</v>
      </c>
      <c r="C88" s="39">
        <f t="shared" si="53"/>
        <v>17365.7415</v>
      </c>
      <c r="D88" s="39">
        <f t="shared" si="54"/>
        <v>9287.8259999999991</v>
      </c>
      <c r="E88" s="100">
        <f t="shared" si="55"/>
        <v>-12.076576171538658</v>
      </c>
      <c r="F88" s="100">
        <f t="shared" si="56"/>
        <v>-22.579955739911579</v>
      </c>
      <c r="G88" s="102">
        <f t="shared" si="58"/>
        <v>0</v>
      </c>
      <c r="H88" s="102">
        <f t="shared" si="57"/>
        <v>0.51576833011259615</v>
      </c>
      <c r="I88" s="39">
        <f t="shared" si="59"/>
        <v>423.89147435897439</v>
      </c>
      <c r="J88" s="103">
        <f t="shared" si="60"/>
        <v>2.1012027686646424</v>
      </c>
      <c r="K88" s="104">
        <f t="shared" si="61"/>
        <v>-26.887012820512819</v>
      </c>
      <c r="V88" s="105"/>
      <c r="W88" s="105"/>
    </row>
    <row r="89" spans="1:23">
      <c r="B89" s="61" t="s">
        <v>84</v>
      </c>
      <c r="C89" s="39">
        <f t="shared" si="53"/>
        <v>25476.286</v>
      </c>
      <c r="D89" s="39">
        <f t="shared" si="54"/>
        <v>12875.746500000001</v>
      </c>
      <c r="E89" s="100">
        <f t="shared" si="55"/>
        <v>9.0187439409339341</v>
      </c>
      <c r="F89" s="100">
        <f t="shared" si="56"/>
        <v>17.844720692505089</v>
      </c>
      <c r="G89" s="102">
        <f t="shared" si="58"/>
        <v>0</v>
      </c>
      <c r="H89" s="102">
        <f t="shared" si="57"/>
        <v>0.53756105782883679</v>
      </c>
      <c r="I89" s="39" t="e">
        <f t="shared" si="59"/>
        <v>#VALUE!</v>
      </c>
      <c r="J89" s="103" t="e">
        <f t="shared" si="60"/>
        <v>#VALUE!</v>
      </c>
      <c r="K89" s="104">
        <f t="shared" si="61"/>
        <v>20.514651785714285</v>
      </c>
      <c r="V89" s="105"/>
      <c r="W89" s="105"/>
    </row>
    <row r="90" spans="1:23">
      <c r="B90" s="72" t="s">
        <v>85</v>
      </c>
      <c r="C90" s="39">
        <f t="shared" si="53"/>
        <v>25570.934499999999</v>
      </c>
      <c r="D90" s="39">
        <f t="shared" si="54"/>
        <v>5189.9965000000002</v>
      </c>
      <c r="E90" s="100">
        <f t="shared" si="55"/>
        <v>17.945574104849396</v>
      </c>
      <c r="F90" s="100">
        <f t="shared" si="56"/>
        <v>88.417227256318952</v>
      </c>
      <c r="G90" s="102">
        <f t="shared" si="58"/>
        <v>0.13478038175897358</v>
      </c>
      <c r="H90" s="102">
        <f t="shared" si="57"/>
        <v>0.24988783880465962</v>
      </c>
      <c r="I90" s="39">
        <f t="shared" si="59"/>
        <v>615.57196153846155</v>
      </c>
      <c r="J90" s="103">
        <f t="shared" si="60"/>
        <v>1.2305915767807296</v>
      </c>
      <c r="K90" s="104">
        <f t="shared" si="61"/>
        <v>88.24713461538461</v>
      </c>
      <c r="V90" s="105"/>
      <c r="W90" s="105"/>
    </row>
    <row r="91" spans="1:23">
      <c r="B91" s="82" t="s">
        <v>86</v>
      </c>
      <c r="C91" s="39">
        <f t="shared" si="53"/>
        <v>1488.1854999999998</v>
      </c>
      <c r="D91" s="39">
        <f t="shared" si="54"/>
        <v>354.86</v>
      </c>
      <c r="E91" s="100">
        <f t="shared" si="55"/>
        <v>51.65102065569112</v>
      </c>
      <c r="F91" s="100">
        <f t="shared" si="56"/>
        <v>216.61021247816041</v>
      </c>
      <c r="G91" s="102">
        <f t="shared" si="58"/>
        <v>0.16895864312099537</v>
      </c>
      <c r="H91" s="102">
        <f t="shared" si="57"/>
        <v>0.30708826127735428</v>
      </c>
      <c r="I91" s="39">
        <f t="shared" si="59"/>
        <v>488.55811111111115</v>
      </c>
      <c r="J91" s="103">
        <f t="shared" si="60"/>
        <v>2.139021046650555</v>
      </c>
      <c r="K91" s="104">
        <f t="shared" si="61"/>
        <v>85.406999999999996</v>
      </c>
    </row>
    <row r="92" spans="1:23">
      <c r="B92" s="72" t="s">
        <v>87</v>
      </c>
      <c r="C92" s="39">
        <f t="shared" si="53"/>
        <v>26835.573499999999</v>
      </c>
      <c r="D92" s="39">
        <f t="shared" si="54"/>
        <v>8186.4205000000002</v>
      </c>
      <c r="E92" s="100">
        <f t="shared" si="55"/>
        <v>34.218579304817169</v>
      </c>
      <c r="F92" s="100">
        <f t="shared" si="56"/>
        <v>112.17053900419604</v>
      </c>
      <c r="G92" s="102">
        <f t="shared" si="58"/>
        <v>0.76529913323750764</v>
      </c>
      <c r="H92" s="102">
        <f t="shared" si="57"/>
        <v>0.50134830355996529</v>
      </c>
      <c r="I92" s="39">
        <f t="shared" si="59"/>
        <v>548.97557627118647</v>
      </c>
      <c r="J92" s="103">
        <f t="shared" si="60"/>
        <v>1.4178191875527175</v>
      </c>
      <c r="K92" s="104">
        <f t="shared" si="61"/>
        <v>155.63986440677968</v>
      </c>
    </row>
    <row r="93" spans="1:23">
      <c r="B93" s="82" t="s">
        <v>88</v>
      </c>
      <c r="C93" s="39">
        <f t="shared" si="53"/>
        <v>10696.6985</v>
      </c>
      <c r="D93" s="39">
        <f t="shared" si="54"/>
        <v>2577.3815000000004</v>
      </c>
      <c r="E93" s="100">
        <f t="shared" si="55"/>
        <v>-4.8854045946980742</v>
      </c>
      <c r="F93" s="100">
        <f t="shared" si="56"/>
        <v>-20.275500541925979</v>
      </c>
      <c r="G93" s="102">
        <f t="shared" si="58"/>
        <v>0</v>
      </c>
      <c r="H93" s="102">
        <f t="shared" si="57"/>
        <v>0.18515047178502872</v>
      </c>
      <c r="I93" s="39">
        <f t="shared" si="59"/>
        <v>460.98846808510638</v>
      </c>
      <c r="J93" s="103">
        <f t="shared" si="60"/>
        <v>1.8007576054136945</v>
      </c>
      <c r="K93" s="104">
        <f t="shared" si="61"/>
        <v>-11.118659574468085</v>
      </c>
    </row>
    <row r="94" spans="1:23">
      <c r="B94" s="72" t="s">
        <v>89</v>
      </c>
      <c r="C94" s="39">
        <f t="shared" si="53"/>
        <v>2308.0709999999999</v>
      </c>
      <c r="D94" s="39">
        <f t="shared" si="54"/>
        <v>1591.7910000000002</v>
      </c>
      <c r="E94" s="100">
        <f t="shared" si="55"/>
        <v>45.81085243911474</v>
      </c>
      <c r="F94" s="100">
        <f t="shared" si="56"/>
        <v>66.424989210266915</v>
      </c>
      <c r="G94" s="102">
        <f t="shared" ref="G94:G99" si="62">R69/Q69</f>
        <v>1.0868961386203182</v>
      </c>
      <c r="H94" s="102">
        <f t="shared" si="57"/>
        <v>0.71340431174144703</v>
      </c>
      <c r="I94" s="39">
        <f t="shared" ref="I94:I99" si="63">F69/AA69</f>
        <v>676.39675</v>
      </c>
      <c r="J94" s="103">
        <f t="shared" ref="J94:J99" si="64">F69/T69</f>
        <v>1.0048747206088702</v>
      </c>
      <c r="K94" s="104">
        <f t="shared" ref="K94:K99" si="65">G69/AA69</f>
        <v>264.33674999999999</v>
      </c>
    </row>
    <row r="95" spans="1:23">
      <c r="B95" s="72" t="s">
        <v>90</v>
      </c>
      <c r="C95" s="39">
        <f t="shared" si="53"/>
        <v>3861.2970000000005</v>
      </c>
      <c r="D95" s="39">
        <f t="shared" si="54"/>
        <v>-292.53499999999997</v>
      </c>
      <c r="E95" s="100">
        <f t="shared" si="55"/>
        <v>37.242330750522427</v>
      </c>
      <c r="F95" s="100">
        <f t="shared" si="56"/>
        <v>-491.5777599261628</v>
      </c>
      <c r="G95" s="102">
        <f t="shared" si="62"/>
        <v>0</v>
      </c>
      <c r="H95" s="102">
        <f t="shared" si="57"/>
        <v>3.7206706093597323E-2</v>
      </c>
      <c r="I95" s="39">
        <f t="shared" si="63"/>
        <v>571.96710000000007</v>
      </c>
      <c r="J95" s="103">
        <f t="shared" si="64"/>
        <v>1.2016042339237849</v>
      </c>
      <c r="K95" s="104">
        <f t="shared" si="65"/>
        <v>143.80369999999999</v>
      </c>
    </row>
    <row r="96" spans="1:23">
      <c r="B96" s="90" t="s">
        <v>91</v>
      </c>
      <c r="C96" s="39">
        <f t="shared" si="53"/>
        <v>26455.5</v>
      </c>
      <c r="D96" s="39">
        <f t="shared" si="54"/>
        <v>13975</v>
      </c>
      <c r="E96" s="100">
        <f t="shared" si="55"/>
        <v>52.47302073292888</v>
      </c>
      <c r="F96" s="100">
        <f t="shared" si="56"/>
        <v>99.334525939177098</v>
      </c>
      <c r="G96" s="102">
        <f t="shared" si="62"/>
        <v>0.30754444978375783</v>
      </c>
      <c r="H96" s="102">
        <f t="shared" si="57"/>
        <v>0.56608050977268554</v>
      </c>
      <c r="I96" s="39" t="e">
        <f t="shared" si="63"/>
        <v>#VALUE!</v>
      </c>
      <c r="J96" s="103">
        <f t="shared" si="64"/>
        <v>1.3117456038232951</v>
      </c>
      <c r="K96" s="104" t="e">
        <f t="shared" si="65"/>
        <v>#VALUE!</v>
      </c>
    </row>
    <row r="97" spans="1:30">
      <c r="B97" s="90" t="s">
        <v>92</v>
      </c>
      <c r="C97" s="39">
        <f t="shared" si="53"/>
        <v>6424.3315000000002</v>
      </c>
      <c r="D97" s="39">
        <f t="shared" si="54"/>
        <v>656.38499999999999</v>
      </c>
      <c r="E97" s="100">
        <f t="shared" si="55"/>
        <v>10.840100639264955</v>
      </c>
      <c r="F97" s="100">
        <f t="shared" si="56"/>
        <v>106.09687911820043</v>
      </c>
      <c r="G97" s="102">
        <f t="shared" si="62"/>
        <v>0</v>
      </c>
      <c r="H97" s="102">
        <f t="shared" si="57"/>
        <v>0.18513993271623727</v>
      </c>
      <c r="I97" s="39" t="e">
        <f t="shared" si="63"/>
        <v>#VALUE!</v>
      </c>
      <c r="J97" s="103">
        <f t="shared" si="64"/>
        <v>5.9944074491428072</v>
      </c>
      <c r="K97" s="104" t="e">
        <f t="shared" si="65"/>
        <v>#VALUE!</v>
      </c>
    </row>
    <row r="98" spans="1:30">
      <c r="A98" s="231" t="s">
        <v>187</v>
      </c>
      <c r="B98" s="90" t="s">
        <v>177</v>
      </c>
      <c r="C98" s="39">
        <f t="shared" si="53"/>
        <v>25979.896999999997</v>
      </c>
      <c r="D98" s="39">
        <f t="shared" si="54"/>
        <v>15169.531999999999</v>
      </c>
      <c r="E98" s="100">
        <f t="shared" si="55"/>
        <v>78.616123843755034</v>
      </c>
      <c r="F98" s="100">
        <f t="shared" si="56"/>
        <v>134.64085774037062</v>
      </c>
      <c r="G98" s="102">
        <f t="shared" si="62"/>
        <v>0.99589188132124584</v>
      </c>
      <c r="H98" s="102">
        <f t="shared" si="57"/>
        <v>0.68314894918095626</v>
      </c>
      <c r="I98" s="39">
        <f t="shared" si="63"/>
        <v>965.1072619047618</v>
      </c>
      <c r="J98" s="103">
        <f t="shared" si="64"/>
        <v>1.2361385578967743</v>
      </c>
      <c r="K98" s="104">
        <f t="shared" si="65"/>
        <v>486.29495238095234</v>
      </c>
    </row>
    <row r="99" spans="1:30" ht="16.5" thickBot="1">
      <c r="B99" s="90" t="s">
        <v>93</v>
      </c>
      <c r="C99" s="39">
        <f t="shared" si="53"/>
        <v>1522.336</v>
      </c>
      <c r="D99" s="39">
        <f t="shared" si="54"/>
        <v>233.82100000000003</v>
      </c>
      <c r="E99" s="100">
        <f t="shared" si="55"/>
        <v>72.486625817165205</v>
      </c>
      <c r="F99" s="100">
        <f t="shared" si="56"/>
        <v>471.93793542923856</v>
      </c>
      <c r="G99" s="102">
        <f t="shared" si="62"/>
        <v>0.95643212559866675</v>
      </c>
      <c r="H99" s="102">
        <f t="shared" ref="H99:H100" si="66">V74/T74</f>
        <v>9.633802649944731E-2</v>
      </c>
      <c r="I99" s="39" t="e">
        <f t="shared" si="63"/>
        <v>#VALUE!</v>
      </c>
      <c r="J99" s="103">
        <f t="shared" si="64"/>
        <v>1.850243449966068</v>
      </c>
      <c r="K99" s="104" t="e">
        <f t="shared" si="65"/>
        <v>#VALUE!</v>
      </c>
    </row>
    <row r="100" spans="1:30" ht="16.5" thickBot="1">
      <c r="B100" s="94" t="s">
        <v>61</v>
      </c>
      <c r="C100" s="49">
        <f t="shared" si="53"/>
        <v>326370.04150000005</v>
      </c>
      <c r="D100" s="49">
        <f t="shared" si="54"/>
        <v>114757.874</v>
      </c>
      <c r="E100" s="109">
        <f t="shared" si="55"/>
        <v>29.746691992255055</v>
      </c>
      <c r="F100" s="109">
        <f t="shared" si="56"/>
        <v>84.599241530040914</v>
      </c>
      <c r="G100" s="110">
        <f t="shared" ref="G100" si="67">R75/Q75</f>
        <v>0.65507533666946016</v>
      </c>
      <c r="H100" s="110">
        <f t="shared" si="66"/>
        <v>0.42397644775529986</v>
      </c>
      <c r="I100" s="49">
        <f t="shared" ref="I100" si="68">F75/AA75</f>
        <v>420.93635177865605</v>
      </c>
      <c r="J100" s="111">
        <f t="shared" ref="J100" si="69">F75/T75</f>
        <v>1.276303927535607</v>
      </c>
      <c r="K100" s="112">
        <f t="shared" ref="K100" si="70">G75/AA75</f>
        <v>95.933093873517805</v>
      </c>
    </row>
    <row r="101" spans="1:30" ht="16.5" thickBot="1"/>
    <row r="102" spans="1:30" ht="16.5" thickBot="1">
      <c r="T102" s="140" t="s">
        <v>73</v>
      </c>
      <c r="U102" s="141"/>
      <c r="V102" s="142"/>
      <c r="W102" s="126"/>
    </row>
    <row r="103" spans="1:30" s="55" customFormat="1" ht="47.25">
      <c r="B103" s="50" t="s">
        <v>3</v>
      </c>
      <c r="C103" s="34" t="s">
        <v>5</v>
      </c>
      <c r="D103" s="51" t="s">
        <v>6</v>
      </c>
      <c r="E103" s="52" t="s">
        <v>7</v>
      </c>
      <c r="F103" s="52" t="s">
        <v>8</v>
      </c>
      <c r="G103" s="52" t="s">
        <v>9</v>
      </c>
      <c r="H103" s="52" t="s">
        <v>10</v>
      </c>
      <c r="I103" s="52" t="s">
        <v>11</v>
      </c>
      <c r="J103" s="52" t="s">
        <v>12</v>
      </c>
      <c r="K103" s="52" t="s">
        <v>13</v>
      </c>
      <c r="L103" s="52" t="s">
        <v>14</v>
      </c>
      <c r="M103" s="52" t="s">
        <v>15</v>
      </c>
      <c r="N103" s="52" t="s">
        <v>16</v>
      </c>
      <c r="O103" s="52" t="s">
        <v>17</v>
      </c>
      <c r="P103" s="52" t="s">
        <v>69</v>
      </c>
      <c r="Q103" s="52" t="s">
        <v>18</v>
      </c>
      <c r="R103" s="53" t="s">
        <v>19</v>
      </c>
      <c r="S103" s="54" t="s">
        <v>20</v>
      </c>
      <c r="T103" s="133" t="s">
        <v>21</v>
      </c>
      <c r="U103" s="52" t="s">
        <v>22</v>
      </c>
      <c r="V103" s="137" t="s">
        <v>23</v>
      </c>
      <c r="W103" s="52" t="s">
        <v>98</v>
      </c>
      <c r="X103" s="52" t="s">
        <v>24</v>
      </c>
      <c r="Y103" s="52" t="s">
        <v>25</v>
      </c>
      <c r="Z103" s="52" t="s">
        <v>26</v>
      </c>
      <c r="AA103" s="53" t="s">
        <v>27</v>
      </c>
      <c r="AB103" s="54" t="s">
        <v>28</v>
      </c>
      <c r="AC103" s="51" t="s">
        <v>29</v>
      </c>
      <c r="AD103" s="34" t="s">
        <v>30</v>
      </c>
    </row>
    <row r="104" spans="1:30" ht="17.25" customHeight="1" thickBot="1">
      <c r="B104" s="56" t="s">
        <v>1</v>
      </c>
      <c r="C104" s="47"/>
      <c r="D104" s="167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9"/>
      <c r="S104" s="60"/>
      <c r="T104" s="134"/>
      <c r="U104" s="58"/>
      <c r="V104" s="138"/>
      <c r="W104" s="58"/>
      <c r="X104" s="58"/>
      <c r="Y104" s="58"/>
      <c r="Z104" s="58"/>
      <c r="AA104" s="59"/>
      <c r="AB104" s="60"/>
      <c r="AC104" s="57"/>
      <c r="AD104" s="35"/>
    </row>
    <row r="105" spans="1:30">
      <c r="B105" s="61" t="s">
        <v>74</v>
      </c>
      <c r="C105" s="15">
        <v>27755682</v>
      </c>
      <c r="D105" s="15" t="s">
        <v>94</v>
      </c>
      <c r="E105" s="62"/>
      <c r="F105" s="62"/>
      <c r="G105" s="62"/>
      <c r="H105" s="62"/>
      <c r="I105" s="63">
        <f t="shared" ref="I105" si="71">G105+H105</f>
        <v>0</v>
      </c>
      <c r="J105" s="62"/>
      <c r="K105" s="63">
        <v>0</v>
      </c>
      <c r="L105" s="62"/>
      <c r="M105" s="62"/>
      <c r="N105" s="63">
        <f t="shared" ref="N105" si="72">L105-M105</f>
        <v>0</v>
      </c>
      <c r="O105" s="62"/>
      <c r="P105" s="62"/>
      <c r="Q105" s="63">
        <f>O105+P105</f>
        <v>0</v>
      </c>
      <c r="R105" s="64"/>
      <c r="S105" s="65">
        <f t="shared" ref="S105" si="73">Q105-R105</f>
        <v>0</v>
      </c>
      <c r="T105" s="135">
        <v>5213.4620000000004</v>
      </c>
      <c r="U105" s="62"/>
      <c r="V105" s="139">
        <v>3867.9780000000001</v>
      </c>
      <c r="W105" s="62"/>
      <c r="X105" s="62"/>
      <c r="Y105" s="62"/>
      <c r="Z105" s="62"/>
      <c r="AA105" s="68"/>
      <c r="AB105" s="69">
        <f>T105-(V105+W105+X105+Y105+Z105)</f>
        <v>1345.4840000000004</v>
      </c>
      <c r="AC105" s="107"/>
      <c r="AD105" s="108"/>
    </row>
    <row r="106" spans="1:30">
      <c r="B106" s="61" t="s">
        <v>75</v>
      </c>
      <c r="C106" s="15">
        <v>26065526</v>
      </c>
      <c r="D106" s="15" t="s">
        <v>95</v>
      </c>
      <c r="E106" s="62"/>
      <c r="F106" s="62"/>
      <c r="G106" s="62"/>
      <c r="H106" s="62"/>
      <c r="I106" s="63">
        <f t="shared" ref="I106:I125" si="74">G106+H106</f>
        <v>0</v>
      </c>
      <c r="J106" s="62"/>
      <c r="K106" s="63">
        <v>0</v>
      </c>
      <c r="L106" s="62"/>
      <c r="M106" s="62"/>
      <c r="N106" s="63">
        <f t="shared" ref="N106:N125" si="75">L106-M106</f>
        <v>0</v>
      </c>
      <c r="O106" s="62"/>
      <c r="P106" s="62"/>
      <c r="Q106" s="63">
        <f t="shared" ref="Q106:Q125" si="76">O106+P106</f>
        <v>0</v>
      </c>
      <c r="R106" s="64"/>
      <c r="S106" s="65">
        <f t="shared" ref="S106:S125" si="77">Q106-R106</f>
        <v>0</v>
      </c>
      <c r="T106" s="135">
        <v>1945.095</v>
      </c>
      <c r="U106" s="62"/>
      <c r="V106" s="139">
        <v>721.83600000000001</v>
      </c>
      <c r="W106" s="62"/>
      <c r="X106" s="62"/>
      <c r="Y106" s="62"/>
      <c r="Z106" s="62"/>
      <c r="AA106" s="68"/>
      <c r="AB106" s="69">
        <f t="shared" ref="AB106:AB126" si="78">T106-(V106+W106+X106+Y106+Z106)</f>
        <v>1223.259</v>
      </c>
      <c r="AC106" s="107"/>
      <c r="AD106" s="108"/>
    </row>
    <row r="107" spans="1:30">
      <c r="B107" s="61" t="s">
        <v>76</v>
      </c>
      <c r="C107" s="15">
        <v>26629225</v>
      </c>
      <c r="D107" s="15" t="s">
        <v>96</v>
      </c>
      <c r="E107" s="62"/>
      <c r="F107" s="62"/>
      <c r="G107" s="62"/>
      <c r="H107" s="62"/>
      <c r="I107" s="63">
        <f t="shared" si="74"/>
        <v>0</v>
      </c>
      <c r="J107" s="62"/>
      <c r="K107" s="63">
        <v>0</v>
      </c>
      <c r="L107" s="62"/>
      <c r="M107" s="62"/>
      <c r="N107" s="63">
        <f t="shared" si="75"/>
        <v>0</v>
      </c>
      <c r="O107" s="62"/>
      <c r="P107" s="62"/>
      <c r="Q107" s="63">
        <f t="shared" si="76"/>
        <v>0</v>
      </c>
      <c r="R107" s="64"/>
      <c r="S107" s="65">
        <f t="shared" si="77"/>
        <v>0</v>
      </c>
      <c r="T107" s="135">
        <v>9233.4210000000003</v>
      </c>
      <c r="U107" s="62"/>
      <c r="V107" s="139">
        <v>-1287.6030000000001</v>
      </c>
      <c r="W107" s="62"/>
      <c r="X107" s="62"/>
      <c r="Y107" s="62"/>
      <c r="Z107" s="62"/>
      <c r="AA107" s="68"/>
      <c r="AB107" s="69">
        <f t="shared" si="78"/>
        <v>10521.024000000001</v>
      </c>
      <c r="AC107" s="107"/>
      <c r="AD107" s="108"/>
    </row>
    <row r="108" spans="1:30">
      <c r="B108" s="61" t="s">
        <v>77</v>
      </c>
      <c r="C108" s="15">
        <v>29688540</v>
      </c>
      <c r="D108" s="15" t="s">
        <v>97</v>
      </c>
      <c r="E108" s="62"/>
      <c r="F108" s="62"/>
      <c r="G108" s="62"/>
      <c r="H108" s="62"/>
      <c r="I108" s="63">
        <f t="shared" si="74"/>
        <v>0</v>
      </c>
      <c r="J108" s="62"/>
      <c r="K108" s="63">
        <v>0</v>
      </c>
      <c r="L108" s="62"/>
      <c r="M108" s="62"/>
      <c r="N108" s="63">
        <f t="shared" si="75"/>
        <v>0</v>
      </c>
      <c r="O108" s="62"/>
      <c r="P108" s="62"/>
      <c r="Q108" s="63">
        <f t="shared" si="76"/>
        <v>0</v>
      </c>
      <c r="R108" s="64"/>
      <c r="S108" s="65">
        <f t="shared" si="77"/>
        <v>0</v>
      </c>
      <c r="T108" s="135">
        <v>2626.1590000000001</v>
      </c>
      <c r="U108" s="62"/>
      <c r="V108" s="139">
        <v>95.75</v>
      </c>
      <c r="W108" s="62"/>
      <c r="X108" s="62"/>
      <c r="Y108" s="62"/>
      <c r="Z108" s="62"/>
      <c r="AA108" s="68"/>
      <c r="AB108" s="69">
        <f t="shared" si="78"/>
        <v>2530.4090000000001</v>
      </c>
      <c r="AC108" s="107"/>
      <c r="AD108" s="108"/>
    </row>
    <row r="109" spans="1:30">
      <c r="A109" s="231" t="s">
        <v>188</v>
      </c>
      <c r="B109" s="72" t="s">
        <v>182</v>
      </c>
      <c r="C109" s="15">
        <v>26057698</v>
      </c>
      <c r="D109" s="15" t="s">
        <v>97</v>
      </c>
      <c r="E109" s="62"/>
      <c r="F109" s="62"/>
      <c r="G109" s="62"/>
      <c r="H109" s="62"/>
      <c r="I109" s="63">
        <f t="shared" si="74"/>
        <v>0</v>
      </c>
      <c r="J109" s="62"/>
      <c r="K109" s="63">
        <v>0</v>
      </c>
      <c r="L109" s="62"/>
      <c r="M109" s="62"/>
      <c r="N109" s="63">
        <f t="shared" si="75"/>
        <v>0</v>
      </c>
      <c r="O109" s="62"/>
      <c r="P109" s="62"/>
      <c r="Q109" s="63">
        <f t="shared" si="76"/>
        <v>0</v>
      </c>
      <c r="R109" s="64"/>
      <c r="S109" s="65">
        <f t="shared" si="77"/>
        <v>0</v>
      </c>
      <c r="T109" s="135">
        <v>38950.974000000002</v>
      </c>
      <c r="U109" s="62"/>
      <c r="V109" s="139">
        <v>13291.386</v>
      </c>
      <c r="W109" s="62"/>
      <c r="X109" s="62"/>
      <c r="Y109" s="62"/>
      <c r="Z109" s="62"/>
      <c r="AA109" s="68"/>
      <c r="AB109" s="69">
        <f t="shared" si="78"/>
        <v>25659.588000000003</v>
      </c>
      <c r="AC109" s="107"/>
      <c r="AD109" s="108"/>
    </row>
    <row r="110" spans="1:30">
      <c r="B110" s="61" t="s">
        <v>79</v>
      </c>
      <c r="C110" s="15">
        <v>28150180</v>
      </c>
      <c r="D110" s="15" t="s">
        <v>99</v>
      </c>
      <c r="E110" s="62"/>
      <c r="F110" s="62"/>
      <c r="G110" s="62"/>
      <c r="H110" s="62"/>
      <c r="I110" s="63">
        <f t="shared" si="74"/>
        <v>0</v>
      </c>
      <c r="J110" s="62"/>
      <c r="K110" s="63">
        <v>0</v>
      </c>
      <c r="L110" s="62"/>
      <c r="M110" s="62"/>
      <c r="N110" s="63">
        <f t="shared" si="75"/>
        <v>0</v>
      </c>
      <c r="O110" s="62"/>
      <c r="P110" s="62"/>
      <c r="Q110" s="63">
        <f t="shared" si="76"/>
        <v>0</v>
      </c>
      <c r="R110" s="64"/>
      <c r="S110" s="65">
        <f t="shared" si="77"/>
        <v>0</v>
      </c>
      <c r="T110" s="135">
        <v>34277.51</v>
      </c>
      <c r="U110" s="62"/>
      <c r="V110" s="139">
        <v>500</v>
      </c>
      <c r="W110" s="62"/>
      <c r="X110" s="62"/>
      <c r="Y110" s="62"/>
      <c r="Z110" s="62"/>
      <c r="AA110" s="68"/>
      <c r="AB110" s="69">
        <f t="shared" si="78"/>
        <v>33777.51</v>
      </c>
      <c r="AC110" s="107"/>
      <c r="AD110" s="108"/>
    </row>
    <row r="111" spans="1:30">
      <c r="B111" s="61" t="s">
        <v>80</v>
      </c>
      <c r="C111" s="15">
        <v>25796578</v>
      </c>
      <c r="D111" s="15" t="s">
        <v>95</v>
      </c>
      <c r="E111" s="62"/>
      <c r="F111" s="62"/>
      <c r="G111" s="62"/>
      <c r="H111" s="62"/>
      <c r="I111" s="63">
        <f t="shared" si="74"/>
        <v>0</v>
      </c>
      <c r="J111" s="62"/>
      <c r="K111" s="63">
        <v>0</v>
      </c>
      <c r="L111" s="62"/>
      <c r="M111" s="62"/>
      <c r="N111" s="63">
        <f t="shared" si="75"/>
        <v>0</v>
      </c>
      <c r="O111" s="62"/>
      <c r="P111" s="62"/>
      <c r="Q111" s="63">
        <f t="shared" si="76"/>
        <v>0</v>
      </c>
      <c r="R111" s="64"/>
      <c r="S111" s="65">
        <f t="shared" si="77"/>
        <v>0</v>
      </c>
      <c r="T111" s="135">
        <v>7143.576</v>
      </c>
      <c r="U111" s="62"/>
      <c r="V111" s="139">
        <v>4313.1959999999999</v>
      </c>
      <c r="W111" s="62"/>
      <c r="X111" s="62"/>
      <c r="Y111" s="62"/>
      <c r="Z111" s="62"/>
      <c r="AA111" s="68"/>
      <c r="AB111" s="69">
        <f t="shared" si="78"/>
        <v>2830.38</v>
      </c>
      <c r="AC111" s="107"/>
      <c r="AD111" s="108"/>
    </row>
    <row r="112" spans="1:30">
      <c r="B112" s="61" t="s">
        <v>81</v>
      </c>
      <c r="C112" s="15">
        <v>29786186</v>
      </c>
      <c r="D112" s="15" t="s">
        <v>97</v>
      </c>
      <c r="E112" s="62"/>
      <c r="F112" s="62"/>
      <c r="G112" s="62"/>
      <c r="H112" s="62"/>
      <c r="I112" s="63">
        <f t="shared" si="74"/>
        <v>0</v>
      </c>
      <c r="J112" s="62"/>
      <c r="K112" s="63">
        <v>0</v>
      </c>
      <c r="L112" s="62"/>
      <c r="M112" s="62"/>
      <c r="N112" s="63">
        <f t="shared" si="75"/>
        <v>0</v>
      </c>
      <c r="O112" s="62"/>
      <c r="P112" s="62"/>
      <c r="Q112" s="63">
        <f t="shared" si="76"/>
        <v>0</v>
      </c>
      <c r="R112" s="64"/>
      <c r="S112" s="65">
        <f t="shared" si="77"/>
        <v>0</v>
      </c>
      <c r="T112" s="135">
        <v>2694.9180000000001</v>
      </c>
      <c r="U112" s="62"/>
      <c r="V112" s="139">
        <v>1748.5409999999999</v>
      </c>
      <c r="W112" s="62"/>
      <c r="X112" s="62"/>
      <c r="Y112" s="62"/>
      <c r="Z112" s="62"/>
      <c r="AA112" s="68"/>
      <c r="AB112" s="69">
        <f t="shared" si="78"/>
        <v>946.37700000000018</v>
      </c>
      <c r="AC112" s="107"/>
      <c r="AD112" s="108"/>
    </row>
    <row r="113" spans="1:30">
      <c r="B113" s="61" t="s">
        <v>82</v>
      </c>
      <c r="C113" s="15">
        <v>19687287</v>
      </c>
      <c r="D113" s="15" t="s">
        <v>111</v>
      </c>
      <c r="E113" s="62"/>
      <c r="F113" s="62"/>
      <c r="G113" s="62"/>
      <c r="H113" s="62"/>
      <c r="I113" s="63">
        <f t="shared" si="74"/>
        <v>0</v>
      </c>
      <c r="J113" s="62"/>
      <c r="K113" s="63">
        <v>0</v>
      </c>
      <c r="L113" s="62"/>
      <c r="M113" s="62"/>
      <c r="N113" s="63">
        <f t="shared" si="75"/>
        <v>0</v>
      </c>
      <c r="O113" s="62"/>
      <c r="P113" s="62"/>
      <c r="Q113" s="63">
        <f t="shared" si="76"/>
        <v>0</v>
      </c>
      <c r="R113" s="64"/>
      <c r="S113" s="65">
        <f t="shared" si="77"/>
        <v>0</v>
      </c>
      <c r="T113" s="135">
        <v>53072.262000000002</v>
      </c>
      <c r="U113" s="62"/>
      <c r="V113" s="139">
        <v>12014.757</v>
      </c>
      <c r="W113" s="62"/>
      <c r="X113" s="62"/>
      <c r="Y113" s="62"/>
      <c r="Z113" s="62"/>
      <c r="AA113" s="68"/>
      <c r="AB113" s="69">
        <f t="shared" si="78"/>
        <v>41057.505000000005</v>
      </c>
      <c r="AC113" s="107"/>
      <c r="AD113" s="108"/>
    </row>
    <row r="114" spans="1:30">
      <c r="B114" s="72" t="s">
        <v>83</v>
      </c>
      <c r="C114" s="15">
        <v>67790928</v>
      </c>
      <c r="D114" s="15" t="s">
        <v>112</v>
      </c>
      <c r="E114" s="62"/>
      <c r="F114" s="62"/>
      <c r="G114" s="62"/>
      <c r="H114" s="62"/>
      <c r="I114" s="63">
        <f t="shared" si="74"/>
        <v>0</v>
      </c>
      <c r="J114" s="62"/>
      <c r="K114" s="63">
        <v>0</v>
      </c>
      <c r="L114" s="62"/>
      <c r="M114" s="62"/>
      <c r="N114" s="63">
        <f t="shared" si="75"/>
        <v>0</v>
      </c>
      <c r="O114" s="62"/>
      <c r="P114" s="62"/>
      <c r="Q114" s="63">
        <f t="shared" si="76"/>
        <v>0</v>
      </c>
      <c r="R114" s="64"/>
      <c r="S114" s="65">
        <f t="shared" si="77"/>
        <v>0</v>
      </c>
      <c r="T114" s="135">
        <v>18995.955000000002</v>
      </c>
      <c r="U114" s="62"/>
      <c r="V114" s="139">
        <v>10459.764999999999</v>
      </c>
      <c r="W114" s="62"/>
      <c r="X114" s="62"/>
      <c r="Y114" s="62"/>
      <c r="Z114" s="62"/>
      <c r="AA114" s="68"/>
      <c r="AB114" s="69">
        <f t="shared" si="78"/>
        <v>8536.1900000000023</v>
      </c>
      <c r="AC114" s="107"/>
      <c r="AD114" s="108"/>
    </row>
    <row r="115" spans="1:30">
      <c r="B115" s="82" t="s">
        <v>84</v>
      </c>
      <c r="C115" s="15">
        <v>66946819</v>
      </c>
      <c r="D115" s="15" t="s">
        <v>113</v>
      </c>
      <c r="E115" s="62"/>
      <c r="F115" s="62"/>
      <c r="G115" s="62"/>
      <c r="H115" s="62"/>
      <c r="I115" s="63">
        <f t="shared" si="74"/>
        <v>0</v>
      </c>
      <c r="J115" s="62"/>
      <c r="K115" s="63">
        <v>0</v>
      </c>
      <c r="L115" s="62"/>
      <c r="M115" s="62"/>
      <c r="N115" s="63">
        <f t="shared" si="75"/>
        <v>0</v>
      </c>
      <c r="O115" s="62"/>
      <c r="P115" s="62"/>
      <c r="Q115" s="63">
        <f t="shared" si="76"/>
        <v>0</v>
      </c>
      <c r="R115" s="64"/>
      <c r="S115" s="65">
        <f t="shared" si="77"/>
        <v>0</v>
      </c>
      <c r="T115" s="135">
        <v>25179.669000000002</v>
      </c>
      <c r="U115" s="62"/>
      <c r="V115" s="139">
        <v>11896.984</v>
      </c>
      <c r="W115" s="62"/>
      <c r="X115" s="62"/>
      <c r="Y115" s="62"/>
      <c r="Z115" s="62"/>
      <c r="AA115" s="68"/>
      <c r="AB115" s="69">
        <f t="shared" si="78"/>
        <v>13282.685000000001</v>
      </c>
      <c r="AC115" s="107"/>
      <c r="AD115" s="108"/>
    </row>
    <row r="116" spans="1:30">
      <c r="B116" s="72" t="s">
        <v>85</v>
      </c>
      <c r="C116" s="15">
        <v>25516346</v>
      </c>
      <c r="D116" s="15" t="s">
        <v>123</v>
      </c>
      <c r="E116" s="62"/>
      <c r="F116" s="62"/>
      <c r="G116" s="62"/>
      <c r="H116" s="62"/>
      <c r="I116" s="63">
        <f t="shared" si="74"/>
        <v>0</v>
      </c>
      <c r="J116" s="62"/>
      <c r="K116" s="63">
        <v>0</v>
      </c>
      <c r="L116" s="62"/>
      <c r="M116" s="62"/>
      <c r="N116" s="63">
        <f t="shared" si="75"/>
        <v>0</v>
      </c>
      <c r="O116" s="62"/>
      <c r="P116" s="62"/>
      <c r="Q116" s="63">
        <f t="shared" si="76"/>
        <v>0</v>
      </c>
      <c r="R116" s="64"/>
      <c r="S116" s="65">
        <f t="shared" si="77"/>
        <v>0</v>
      </c>
      <c r="T116" s="135">
        <v>25130.199000000001</v>
      </c>
      <c r="U116" s="62"/>
      <c r="V116" s="139">
        <v>3879.9929999999999</v>
      </c>
      <c r="W116" s="62"/>
      <c r="X116" s="62"/>
      <c r="Y116" s="62"/>
      <c r="Z116" s="62"/>
      <c r="AA116" s="68"/>
      <c r="AB116" s="69">
        <f t="shared" si="78"/>
        <v>21250.206000000002</v>
      </c>
      <c r="AC116" s="107"/>
      <c r="AD116" s="108"/>
    </row>
    <row r="117" spans="1:30">
      <c r="B117" s="82" t="s">
        <v>86</v>
      </c>
      <c r="C117" s="15">
        <v>28328397</v>
      </c>
      <c r="D117" s="15" t="s">
        <v>95</v>
      </c>
      <c r="E117" s="62"/>
      <c r="F117" s="62"/>
      <c r="G117" s="62"/>
      <c r="H117" s="62"/>
      <c r="I117" s="63">
        <f t="shared" si="74"/>
        <v>0</v>
      </c>
      <c r="J117" s="62"/>
      <c r="K117" s="63">
        <v>0</v>
      </c>
      <c r="L117" s="62"/>
      <c r="M117" s="62"/>
      <c r="N117" s="63">
        <f t="shared" si="75"/>
        <v>0</v>
      </c>
      <c r="O117" s="62"/>
      <c r="P117" s="62"/>
      <c r="Q117" s="63">
        <f t="shared" si="76"/>
        <v>0</v>
      </c>
      <c r="R117" s="64"/>
      <c r="S117" s="65">
        <f t="shared" si="77"/>
        <v>0</v>
      </c>
      <c r="T117" s="135">
        <v>920.74699999999996</v>
      </c>
      <c r="U117" s="62"/>
      <c r="V117" s="139">
        <v>78.462000000000003</v>
      </c>
      <c r="W117" s="62"/>
      <c r="X117" s="62"/>
      <c r="Y117" s="62"/>
      <c r="Z117" s="62"/>
      <c r="AA117" s="68"/>
      <c r="AB117" s="69">
        <f t="shared" si="78"/>
        <v>842.28499999999997</v>
      </c>
      <c r="AC117" s="107"/>
      <c r="AD117" s="108"/>
    </row>
    <row r="118" spans="1:30">
      <c r="B118" s="72" t="s">
        <v>87</v>
      </c>
      <c r="C118" s="15">
        <v>17968092</v>
      </c>
      <c r="D118" s="15" t="s">
        <v>99</v>
      </c>
      <c r="E118" s="62"/>
      <c r="F118" s="62"/>
      <c r="G118" s="62"/>
      <c r="H118" s="62"/>
      <c r="I118" s="63">
        <f t="shared" si="74"/>
        <v>0</v>
      </c>
      <c r="J118" s="62"/>
      <c r="K118" s="63">
        <v>0</v>
      </c>
      <c r="L118" s="62"/>
      <c r="M118" s="62"/>
      <c r="N118" s="63">
        <f t="shared" si="75"/>
        <v>0</v>
      </c>
      <c r="O118" s="62"/>
      <c r="P118" s="62"/>
      <c r="Q118" s="63">
        <f t="shared" si="76"/>
        <v>0</v>
      </c>
      <c r="R118" s="64"/>
      <c r="S118" s="65">
        <f t="shared" si="77"/>
        <v>0</v>
      </c>
      <c r="T118" s="135">
        <v>30826.513999999999</v>
      </c>
      <c r="U118" s="62"/>
      <c r="V118" s="139">
        <v>4919.723</v>
      </c>
      <c r="W118" s="62"/>
      <c r="X118" s="62"/>
      <c r="Y118" s="62"/>
      <c r="Z118" s="62"/>
      <c r="AA118" s="68"/>
      <c r="AB118" s="69">
        <f t="shared" si="78"/>
        <v>25906.790999999997</v>
      </c>
      <c r="AC118" s="107"/>
      <c r="AD118" s="108"/>
    </row>
    <row r="119" spans="1:30">
      <c r="B119" s="72" t="s">
        <v>88</v>
      </c>
      <c r="C119" s="15">
        <v>19400670</v>
      </c>
      <c r="D119" s="15" t="s">
        <v>99</v>
      </c>
      <c r="E119" s="62"/>
      <c r="F119" s="62"/>
      <c r="G119" s="62"/>
      <c r="H119" s="62"/>
      <c r="I119" s="63">
        <f t="shared" si="74"/>
        <v>0</v>
      </c>
      <c r="J119" s="62"/>
      <c r="K119" s="63">
        <v>0</v>
      </c>
      <c r="L119" s="62"/>
      <c r="M119" s="62"/>
      <c r="N119" s="63">
        <f t="shared" si="75"/>
        <v>0</v>
      </c>
      <c r="O119" s="62"/>
      <c r="P119" s="62"/>
      <c r="Q119" s="63">
        <f t="shared" si="76"/>
        <v>0</v>
      </c>
      <c r="R119" s="64"/>
      <c r="S119" s="65">
        <f t="shared" si="77"/>
        <v>0</v>
      </c>
      <c r="T119" s="135">
        <v>9361.5400000000009</v>
      </c>
      <c r="U119" s="62"/>
      <c r="V119" s="139">
        <v>2927.0590000000002</v>
      </c>
      <c r="W119" s="62"/>
      <c r="X119" s="62"/>
      <c r="Y119" s="62"/>
      <c r="Z119" s="62"/>
      <c r="AA119" s="68"/>
      <c r="AB119" s="69">
        <f t="shared" si="78"/>
        <v>6434.4810000000007</v>
      </c>
      <c r="AC119" s="107"/>
      <c r="AD119" s="108"/>
    </row>
    <row r="120" spans="1:30">
      <c r="B120" s="90" t="s">
        <v>89</v>
      </c>
      <c r="C120" s="15">
        <v>28320892</v>
      </c>
      <c r="D120" s="15" t="s">
        <v>97</v>
      </c>
      <c r="E120" s="62"/>
      <c r="F120" s="62"/>
      <c r="G120" s="62"/>
      <c r="H120" s="62"/>
      <c r="I120" s="63">
        <f t="shared" si="74"/>
        <v>0</v>
      </c>
      <c r="J120" s="62"/>
      <c r="K120" s="63">
        <v>0</v>
      </c>
      <c r="L120" s="62"/>
      <c r="M120" s="62"/>
      <c r="N120" s="63">
        <f t="shared" si="75"/>
        <v>0</v>
      </c>
      <c r="O120" s="62"/>
      <c r="P120" s="62"/>
      <c r="Q120" s="63">
        <f t="shared" si="76"/>
        <v>0</v>
      </c>
      <c r="R120" s="64"/>
      <c r="S120" s="65">
        <f t="shared" si="77"/>
        <v>0</v>
      </c>
      <c r="T120" s="135">
        <v>1923.68</v>
      </c>
      <c r="U120" s="62"/>
      <c r="V120" s="139">
        <v>1262.768</v>
      </c>
      <c r="W120" s="62"/>
      <c r="X120" s="62"/>
      <c r="Y120" s="62"/>
      <c r="Z120" s="62"/>
      <c r="AA120" s="68"/>
      <c r="AB120" s="69">
        <f t="shared" si="78"/>
        <v>660.91200000000003</v>
      </c>
      <c r="AC120" s="107"/>
      <c r="AD120" s="108"/>
    </row>
    <row r="121" spans="1:30">
      <c r="B121" s="90" t="s">
        <v>90</v>
      </c>
      <c r="C121" s="15">
        <v>27741835</v>
      </c>
      <c r="D121" s="15" t="s">
        <v>95</v>
      </c>
      <c r="E121" s="62"/>
      <c r="F121" s="62"/>
      <c r="G121" s="62"/>
      <c r="H121" s="62"/>
      <c r="I121" s="63">
        <f t="shared" si="74"/>
        <v>0</v>
      </c>
      <c r="J121" s="62"/>
      <c r="K121" s="63">
        <v>0</v>
      </c>
      <c r="L121" s="62"/>
      <c r="M121" s="62"/>
      <c r="N121" s="63">
        <f t="shared" si="75"/>
        <v>0</v>
      </c>
      <c r="O121" s="62"/>
      <c r="P121" s="62"/>
      <c r="Q121" s="63">
        <f t="shared" si="76"/>
        <v>0</v>
      </c>
      <c r="R121" s="64"/>
      <c r="S121" s="65">
        <f t="shared" si="77"/>
        <v>0</v>
      </c>
      <c r="T121" s="135">
        <v>2962.5650000000001</v>
      </c>
      <c r="U121" s="62"/>
      <c r="V121" s="139">
        <v>-762.17499999999995</v>
      </c>
      <c r="W121" s="62"/>
      <c r="X121" s="62"/>
      <c r="Y121" s="62"/>
      <c r="Z121" s="62"/>
      <c r="AA121" s="68"/>
      <c r="AB121" s="69">
        <f t="shared" si="78"/>
        <v>3724.74</v>
      </c>
      <c r="AC121" s="107"/>
      <c r="AD121" s="108"/>
    </row>
    <row r="122" spans="1:30">
      <c r="B122" s="90" t="s">
        <v>91</v>
      </c>
      <c r="C122" s="15">
        <v>26735521</v>
      </c>
      <c r="D122" s="15" t="s">
        <v>99</v>
      </c>
      <c r="E122" s="62"/>
      <c r="F122" s="62"/>
      <c r="G122" s="62"/>
      <c r="H122" s="62"/>
      <c r="I122" s="63">
        <f t="shared" si="74"/>
        <v>0</v>
      </c>
      <c r="J122" s="62"/>
      <c r="K122" s="63">
        <v>0</v>
      </c>
      <c r="L122" s="62"/>
      <c r="M122" s="62"/>
      <c r="N122" s="63">
        <f t="shared" si="75"/>
        <v>0</v>
      </c>
      <c r="O122" s="62"/>
      <c r="P122" s="62"/>
      <c r="Q122" s="63">
        <f t="shared" si="76"/>
        <v>0</v>
      </c>
      <c r="R122" s="64"/>
      <c r="S122" s="65">
        <f t="shared" si="77"/>
        <v>0</v>
      </c>
      <c r="T122" s="135">
        <v>20269</v>
      </c>
      <c r="U122" s="62"/>
      <c r="V122" s="139">
        <v>9472</v>
      </c>
      <c r="W122" s="62"/>
      <c r="X122" s="62"/>
      <c r="Y122" s="62"/>
      <c r="Z122" s="62"/>
      <c r="AA122" s="68"/>
      <c r="AB122" s="69">
        <f t="shared" si="78"/>
        <v>10797</v>
      </c>
      <c r="AC122" s="107"/>
      <c r="AD122" s="108"/>
    </row>
    <row r="123" spans="1:30">
      <c r="B123" s="90" t="s">
        <v>92</v>
      </c>
      <c r="C123" s="15">
        <v>18032635</v>
      </c>
      <c r="D123" s="15" t="s">
        <v>99</v>
      </c>
      <c r="E123" s="62"/>
      <c r="F123" s="62"/>
      <c r="G123" s="62"/>
      <c r="H123" s="62"/>
      <c r="I123" s="63">
        <f t="shared" si="74"/>
        <v>0</v>
      </c>
      <c r="J123" s="62"/>
      <c r="K123" s="63">
        <v>0</v>
      </c>
      <c r="L123" s="62"/>
      <c r="M123" s="62"/>
      <c r="N123" s="63">
        <f t="shared" si="75"/>
        <v>0</v>
      </c>
      <c r="O123" s="62"/>
      <c r="P123" s="62"/>
      <c r="Q123" s="63">
        <f t="shared" si="76"/>
        <v>0</v>
      </c>
      <c r="R123" s="64"/>
      <c r="S123" s="65">
        <f t="shared" si="77"/>
        <v>0</v>
      </c>
      <c r="T123" s="135">
        <v>7720.2340000000004</v>
      </c>
      <c r="U123" s="62"/>
      <c r="V123" s="139">
        <v>363.29300000000001</v>
      </c>
      <c r="W123" s="62"/>
      <c r="X123" s="62"/>
      <c r="Y123" s="62"/>
      <c r="Z123" s="62"/>
      <c r="AA123" s="68"/>
      <c r="AB123" s="69">
        <f t="shared" si="78"/>
        <v>7356.9410000000007</v>
      </c>
      <c r="AC123" s="107"/>
      <c r="AD123" s="108"/>
    </row>
    <row r="124" spans="1:30">
      <c r="A124" s="231" t="s">
        <v>187</v>
      </c>
      <c r="B124" s="90" t="s">
        <v>177</v>
      </c>
      <c r="C124" s="15">
        <v>26187885</v>
      </c>
      <c r="D124" s="15" t="s">
        <v>181</v>
      </c>
      <c r="E124" s="62"/>
      <c r="F124" s="62"/>
      <c r="G124" s="62"/>
      <c r="H124" s="62"/>
      <c r="I124" s="63">
        <f t="shared" ref="I124" si="79">G124+H124</f>
        <v>0</v>
      </c>
      <c r="J124" s="62"/>
      <c r="K124" s="63">
        <v>1</v>
      </c>
      <c r="L124" s="62"/>
      <c r="M124" s="62"/>
      <c r="N124" s="63">
        <f t="shared" ref="N124" si="80">L124-M124</f>
        <v>0</v>
      </c>
      <c r="O124" s="62"/>
      <c r="P124" s="62"/>
      <c r="Q124" s="63">
        <f t="shared" ref="Q124" si="81">O124+P124</f>
        <v>0</v>
      </c>
      <c r="R124" s="64"/>
      <c r="S124" s="65">
        <f t="shared" ref="S124" si="82">Q124-R124</f>
        <v>0</v>
      </c>
      <c r="T124" s="135">
        <v>19168.562999999998</v>
      </c>
      <c r="U124" s="62"/>
      <c r="V124" s="139">
        <v>7937.7690000000002</v>
      </c>
      <c r="W124" s="62"/>
      <c r="X124" s="62"/>
      <c r="Y124" s="62"/>
      <c r="Z124" s="62"/>
      <c r="AA124" s="68"/>
      <c r="AB124" s="69">
        <f t="shared" ref="AB124" si="83">T124-(V124+W124+X124+Y124+Z124)</f>
        <v>11230.793999999998</v>
      </c>
      <c r="AC124" s="107"/>
      <c r="AD124" s="108"/>
    </row>
    <row r="125" spans="1:30" ht="16.5" thickBot="1">
      <c r="B125" s="90" t="s">
        <v>93</v>
      </c>
      <c r="C125" s="15">
        <v>27976972</v>
      </c>
      <c r="D125" s="15" t="s">
        <v>95</v>
      </c>
      <c r="E125" s="62"/>
      <c r="F125" s="62"/>
      <c r="G125" s="62"/>
      <c r="H125" s="62"/>
      <c r="I125" s="63">
        <f t="shared" si="74"/>
        <v>0</v>
      </c>
      <c r="J125" s="62"/>
      <c r="K125" s="63">
        <v>0</v>
      </c>
      <c r="L125" s="62"/>
      <c r="M125" s="62"/>
      <c r="N125" s="63">
        <f t="shared" si="75"/>
        <v>0</v>
      </c>
      <c r="O125" s="62"/>
      <c r="P125" s="62"/>
      <c r="Q125" s="63">
        <f t="shared" si="76"/>
        <v>0</v>
      </c>
      <c r="R125" s="64"/>
      <c r="S125" s="65">
        <f t="shared" si="77"/>
        <v>0</v>
      </c>
      <c r="T125" s="135">
        <v>1357.4670000000001</v>
      </c>
      <c r="U125" s="62"/>
      <c r="V125" s="139">
        <v>305.10000000000002</v>
      </c>
      <c r="W125" s="62"/>
      <c r="X125" s="62"/>
      <c r="Y125" s="62"/>
      <c r="Z125" s="62"/>
      <c r="AA125" s="68"/>
      <c r="AB125" s="69">
        <f t="shared" si="78"/>
        <v>1052.3670000000002</v>
      </c>
      <c r="AC125" s="107"/>
      <c r="AD125" s="108"/>
    </row>
    <row r="126" spans="1:30" ht="16.5" thickBot="1">
      <c r="B126" s="94" t="s">
        <v>61</v>
      </c>
      <c r="C126" s="48"/>
      <c r="D126" s="168"/>
      <c r="E126" s="95">
        <f t="shared" ref="E126:AA126" si="84">SUM(E105:E125)</f>
        <v>0</v>
      </c>
      <c r="F126" s="95">
        <f t="shared" si="84"/>
        <v>0</v>
      </c>
      <c r="G126" s="95">
        <f t="shared" si="84"/>
        <v>0</v>
      </c>
      <c r="H126" s="95">
        <f t="shared" si="84"/>
        <v>0</v>
      </c>
      <c r="I126" s="95">
        <f t="shared" si="84"/>
        <v>0</v>
      </c>
      <c r="J126" s="95">
        <f t="shared" si="84"/>
        <v>0</v>
      </c>
      <c r="K126" s="95">
        <f t="shared" si="84"/>
        <v>1</v>
      </c>
      <c r="L126" s="95">
        <f t="shared" si="84"/>
        <v>0</v>
      </c>
      <c r="M126" s="95">
        <f t="shared" si="84"/>
        <v>0</v>
      </c>
      <c r="N126" s="95">
        <f t="shared" si="84"/>
        <v>0</v>
      </c>
      <c r="O126" s="95">
        <f t="shared" si="84"/>
        <v>0</v>
      </c>
      <c r="P126" s="95">
        <f t="shared" si="84"/>
        <v>0</v>
      </c>
      <c r="Q126" s="95">
        <f t="shared" si="84"/>
        <v>0</v>
      </c>
      <c r="R126" s="95">
        <f t="shared" si="84"/>
        <v>0</v>
      </c>
      <c r="S126" s="95">
        <f t="shared" si="84"/>
        <v>0</v>
      </c>
      <c r="T126" s="136">
        <f t="shared" si="84"/>
        <v>318973.51000000007</v>
      </c>
      <c r="U126" s="95">
        <f t="shared" si="84"/>
        <v>0</v>
      </c>
      <c r="V126" s="136">
        <f t="shared" si="84"/>
        <v>88006.581999999995</v>
      </c>
      <c r="W126" s="95">
        <f t="shared" si="84"/>
        <v>0</v>
      </c>
      <c r="X126" s="95">
        <f t="shared" si="84"/>
        <v>0</v>
      </c>
      <c r="Y126" s="95">
        <f t="shared" si="84"/>
        <v>0</v>
      </c>
      <c r="Z126" s="95">
        <f t="shared" si="84"/>
        <v>0</v>
      </c>
      <c r="AA126" s="95">
        <f t="shared" si="84"/>
        <v>0</v>
      </c>
      <c r="AB126" s="96">
        <f t="shared" si="78"/>
        <v>230966.92800000007</v>
      </c>
      <c r="AC126" s="97"/>
      <c r="AD126" s="98"/>
    </row>
    <row r="129" spans="1:12" ht="16.5" thickBot="1"/>
    <row r="130" spans="1:12" ht="16.5" thickBot="1">
      <c r="B130" s="113" t="s">
        <v>62</v>
      </c>
    </row>
    <row r="131" spans="1:12">
      <c r="B131" s="114" t="s">
        <v>147</v>
      </c>
      <c r="C131" s="40" t="s">
        <v>8</v>
      </c>
      <c r="D131" s="44" t="s">
        <v>21</v>
      </c>
      <c r="E131" s="115" t="s">
        <v>71</v>
      </c>
      <c r="F131" s="44" t="s">
        <v>9</v>
      </c>
      <c r="G131" s="44" t="s">
        <v>9</v>
      </c>
      <c r="H131" s="44" t="s">
        <v>63</v>
      </c>
      <c r="I131" s="116" t="s">
        <v>8</v>
      </c>
      <c r="J131" s="117" t="s">
        <v>67</v>
      </c>
      <c r="K131" s="117" t="s">
        <v>21</v>
      </c>
      <c r="L131" s="117" t="s">
        <v>71</v>
      </c>
    </row>
    <row r="132" spans="1:12" ht="16.5" thickBot="1">
      <c r="B132" s="118" t="s">
        <v>1</v>
      </c>
      <c r="C132" s="41" t="s">
        <v>150</v>
      </c>
      <c r="D132" s="119" t="s">
        <v>150</v>
      </c>
      <c r="E132" s="119" t="s">
        <v>150</v>
      </c>
      <c r="F132" s="119" t="s">
        <v>151</v>
      </c>
      <c r="G132" s="119" t="s">
        <v>150</v>
      </c>
      <c r="H132" s="119" t="s">
        <v>150</v>
      </c>
      <c r="I132" s="120" t="s">
        <v>149</v>
      </c>
      <c r="J132" s="120" t="s">
        <v>149</v>
      </c>
      <c r="K132" s="119">
        <v>2009</v>
      </c>
      <c r="L132" s="119">
        <v>2009</v>
      </c>
    </row>
    <row r="133" spans="1:12">
      <c r="B133" s="61" t="s">
        <v>74</v>
      </c>
      <c r="C133" s="42">
        <f t="shared" ref="C133:C140" si="85">(F3/F54)-1</f>
        <v>1.1186504792200256</v>
      </c>
      <c r="D133" s="102">
        <f t="shared" ref="D133:D154" si="86">(T3/T54)-1</f>
        <v>0.69807376895531803</v>
      </c>
      <c r="E133" s="121">
        <f t="shared" ref="E133:E154" si="87">(V3/V54)-1</f>
        <v>0.45818583660838663</v>
      </c>
      <c r="F133" s="122">
        <f t="shared" ref="F133:F152" si="88">G3</f>
        <v>1773.825</v>
      </c>
      <c r="G133" s="102">
        <f t="shared" ref="G133:G154" si="89">(G3/G54)-1</f>
        <v>-2.2414971104698487</v>
      </c>
      <c r="H133" s="102">
        <f t="shared" ref="H133:H154" si="90">(AA3/AA54)-1</f>
        <v>0.53571428571428581</v>
      </c>
      <c r="I133" s="39">
        <f t="shared" ref="I133" si="91">F3</f>
        <v>18869.216</v>
      </c>
      <c r="J133" s="122">
        <f t="shared" ref="J133" si="92">AA3</f>
        <v>43</v>
      </c>
      <c r="K133" s="122">
        <f t="shared" ref="K133" si="93">T3</f>
        <v>7745.232</v>
      </c>
      <c r="L133" s="122">
        <f t="shared" ref="L133" si="94">V3</f>
        <v>4328.107</v>
      </c>
    </row>
    <row r="134" spans="1:12">
      <c r="B134" s="61" t="s">
        <v>75</v>
      </c>
      <c r="C134" s="42">
        <f t="shared" si="85"/>
        <v>-0.20367791871551566</v>
      </c>
      <c r="D134" s="102">
        <f t="shared" si="86"/>
        <v>-0.38361945841983114</v>
      </c>
      <c r="E134" s="121">
        <f t="shared" si="87"/>
        <v>0.34091797958099601</v>
      </c>
      <c r="F134" s="122">
        <f t="shared" si="88"/>
        <v>1445.3679999999999</v>
      </c>
      <c r="G134" s="102">
        <f t="shared" si="89"/>
        <v>-0.48683343943176216</v>
      </c>
      <c r="H134" s="102" t="e">
        <f t="shared" si="90"/>
        <v>#VALUE!</v>
      </c>
      <c r="I134" s="39">
        <f t="shared" ref="I134:I152" si="95">F4</f>
        <v>5354.2259999999997</v>
      </c>
      <c r="J134" s="122" t="str">
        <f t="shared" ref="J134:J152" si="96">AA4</f>
        <v>Oplyses ikke</v>
      </c>
      <c r="K134" s="122">
        <f t="shared" ref="K134:K152" si="97">T4</f>
        <v>2984.297</v>
      </c>
      <c r="L134" s="122">
        <f t="shared" ref="L134:L152" si="98">V4</f>
        <v>459.428</v>
      </c>
    </row>
    <row r="135" spans="1:12">
      <c r="B135" s="61" t="s">
        <v>76</v>
      </c>
      <c r="C135" s="42">
        <f t="shared" si="85"/>
        <v>-0.24705319154305883</v>
      </c>
      <c r="D135" s="102">
        <f t="shared" si="86"/>
        <v>-0.13589476449815252</v>
      </c>
      <c r="E135" s="121">
        <f t="shared" si="87"/>
        <v>0.19043228846547833</v>
      </c>
      <c r="F135" s="122">
        <f t="shared" si="88"/>
        <v>889.10400000000004</v>
      </c>
      <c r="G135" s="102">
        <f t="shared" si="89"/>
        <v>-0.82118919610314467</v>
      </c>
      <c r="H135" s="102">
        <f t="shared" si="90"/>
        <v>0.60000000000000009</v>
      </c>
      <c r="I135" s="39">
        <f t="shared" si="95"/>
        <v>8502.7579999999998</v>
      </c>
      <c r="J135" s="122">
        <f t="shared" si="96"/>
        <v>24</v>
      </c>
      <c r="K135" s="122">
        <f t="shared" si="97"/>
        <v>9797.6839999999993</v>
      </c>
      <c r="L135" s="122">
        <f t="shared" si="98"/>
        <v>1313.173</v>
      </c>
    </row>
    <row r="136" spans="1:12">
      <c r="B136" s="61" t="s">
        <v>77</v>
      </c>
      <c r="C136" s="42">
        <f t="shared" si="85"/>
        <v>0.44465076202022469</v>
      </c>
      <c r="D136" s="102">
        <f t="shared" si="86"/>
        <v>1.7221055489653789</v>
      </c>
      <c r="E136" s="121">
        <f t="shared" si="87"/>
        <v>1.0301850019961414</v>
      </c>
      <c r="F136" s="122">
        <f t="shared" si="88"/>
        <v>1025.1030000000001</v>
      </c>
      <c r="G136" s="102">
        <f t="shared" si="89"/>
        <v>15.76648675171737</v>
      </c>
      <c r="H136" s="102" t="e">
        <f t="shared" si="90"/>
        <v>#VALUE!</v>
      </c>
      <c r="I136" s="39">
        <f t="shared" si="95"/>
        <v>2488.0700000000002</v>
      </c>
      <c r="J136" s="122" t="str">
        <f t="shared" si="96"/>
        <v>Oplyses ikke</v>
      </c>
      <c r="K136" s="122">
        <f t="shared" si="97"/>
        <v>6576.7539999999999</v>
      </c>
      <c r="L136" s="122">
        <f t="shared" si="98"/>
        <v>2064.6210000000001</v>
      </c>
    </row>
    <row r="137" spans="1:12">
      <c r="A137" s="231" t="s">
        <v>188</v>
      </c>
      <c r="B137" s="72" t="s">
        <v>182</v>
      </c>
      <c r="C137" s="42">
        <f t="shared" si="85"/>
        <v>2.242127302353536E-2</v>
      </c>
      <c r="D137" s="102">
        <f t="shared" si="86"/>
        <v>-2.0026885790404347E-2</v>
      </c>
      <c r="E137" s="121">
        <f t="shared" si="87"/>
        <v>2.2031641103094302E-2</v>
      </c>
      <c r="F137" s="122">
        <f t="shared" si="88"/>
        <v>13965.976000000001</v>
      </c>
      <c r="G137" s="102">
        <f t="shared" si="89"/>
        <v>1.8510508594672626E-2</v>
      </c>
      <c r="H137" s="102">
        <f t="shared" si="90"/>
        <v>-0.11864406779661019</v>
      </c>
      <c r="I137" s="39">
        <f t="shared" si="95"/>
        <v>45549.656000000003</v>
      </c>
      <c r="J137" s="122">
        <f t="shared" si="96"/>
        <v>104</v>
      </c>
      <c r="K137" s="122">
        <f t="shared" si="97"/>
        <v>38156.046000000002</v>
      </c>
      <c r="L137" s="122">
        <f t="shared" si="98"/>
        <v>24321.566999999999</v>
      </c>
    </row>
    <row r="138" spans="1:12">
      <c r="B138" s="61" t="s">
        <v>79</v>
      </c>
      <c r="C138" s="42">
        <f t="shared" si="85"/>
        <v>-1.6451002324230024E-2</v>
      </c>
      <c r="D138" s="102">
        <f t="shared" si="86"/>
        <v>0.55367960663824478</v>
      </c>
      <c r="E138" s="121">
        <f t="shared" si="87"/>
        <v>0.42265221526564423</v>
      </c>
      <c r="F138" s="122">
        <f t="shared" si="88"/>
        <v>6217.2030000000004</v>
      </c>
      <c r="G138" s="102">
        <f t="shared" si="89"/>
        <v>-0.55594794625667121</v>
      </c>
      <c r="H138" s="102">
        <f t="shared" si="90"/>
        <v>0.10000000000000009</v>
      </c>
      <c r="I138" s="39">
        <f t="shared" si="95"/>
        <v>67707.513000000006</v>
      </c>
      <c r="J138" s="122">
        <f t="shared" si="96"/>
        <v>99</v>
      </c>
      <c r="K138" s="122">
        <f t="shared" si="97"/>
        <v>58892.631000000001</v>
      </c>
      <c r="L138" s="122">
        <f t="shared" si="98"/>
        <v>14153.082</v>
      </c>
    </row>
    <row r="139" spans="1:12">
      <c r="B139" s="61" t="s">
        <v>80</v>
      </c>
      <c r="C139" s="42">
        <f t="shared" si="85"/>
        <v>-0.20848772775660218</v>
      </c>
      <c r="D139" s="102">
        <f t="shared" si="86"/>
        <v>-4.7313998008218228E-3</v>
      </c>
      <c r="E139" s="121">
        <f t="shared" si="87"/>
        <v>-3.7188286573761387E-2</v>
      </c>
      <c r="F139" s="122">
        <f t="shared" si="88"/>
        <v>-321.39600000000002</v>
      </c>
      <c r="G139" s="102">
        <f t="shared" si="89"/>
        <v>-1.179347644121632</v>
      </c>
      <c r="H139" s="102">
        <f t="shared" si="90"/>
        <v>0.32499999999999996</v>
      </c>
      <c r="I139" s="39">
        <f t="shared" si="95"/>
        <v>22847.368999999999</v>
      </c>
      <c r="J139" s="122">
        <f t="shared" si="96"/>
        <v>53</v>
      </c>
      <c r="K139" s="122">
        <f t="shared" si="97"/>
        <v>11928.540999999999</v>
      </c>
      <c r="L139" s="122">
        <f t="shared" si="98"/>
        <v>5489.134</v>
      </c>
    </row>
    <row r="140" spans="1:12">
      <c r="B140" s="61" t="s">
        <v>81</v>
      </c>
      <c r="C140" s="42">
        <f t="shared" si="85"/>
        <v>0.40426231812607893</v>
      </c>
      <c r="D140" s="102">
        <f t="shared" si="86"/>
        <v>0.48099053679590087</v>
      </c>
      <c r="E140" s="121">
        <f t="shared" si="87"/>
        <v>-0.36414810868547887</v>
      </c>
      <c r="F140" s="122">
        <f t="shared" si="88"/>
        <v>557.78700000000003</v>
      </c>
      <c r="G140" s="102">
        <f t="shared" si="89"/>
        <v>-0.84933695098744943</v>
      </c>
      <c r="H140" s="102" t="e">
        <f t="shared" si="90"/>
        <v>#VALUE!</v>
      </c>
      <c r="I140" s="39">
        <f t="shared" si="95"/>
        <v>8311.5450000000001</v>
      </c>
      <c r="J140" s="122" t="str">
        <f t="shared" si="96"/>
        <v>Oplyses ikke</v>
      </c>
      <c r="K140" s="122">
        <f t="shared" si="97"/>
        <v>8184.6319999999996</v>
      </c>
      <c r="L140" s="122">
        <f t="shared" si="98"/>
        <v>1923.981</v>
      </c>
    </row>
    <row r="141" spans="1:12">
      <c r="B141" s="61" t="s">
        <v>82</v>
      </c>
      <c r="C141" s="42" t="s">
        <v>152</v>
      </c>
      <c r="D141" s="102">
        <f t="shared" si="86"/>
        <v>9.4580825907215615E-3</v>
      </c>
      <c r="E141" s="121">
        <f t="shared" si="87"/>
        <v>-0.71726664793581452</v>
      </c>
      <c r="F141" s="122">
        <f t="shared" si="88"/>
        <v>205.46799999999999</v>
      </c>
      <c r="G141" s="102">
        <f t="shared" si="89"/>
        <v>-0.95567768799523878</v>
      </c>
      <c r="H141" s="102">
        <f t="shared" si="90"/>
        <v>-0.21172638436482083</v>
      </c>
      <c r="I141" s="39" t="str">
        <f t="shared" si="95"/>
        <v>-</v>
      </c>
      <c r="J141" s="122">
        <f t="shared" si="96"/>
        <v>242</v>
      </c>
      <c r="K141" s="122">
        <f t="shared" si="97"/>
        <v>32406.437999999998</v>
      </c>
      <c r="L141" s="122">
        <f t="shared" si="98"/>
        <v>1903.923</v>
      </c>
    </row>
    <row r="142" spans="1:12">
      <c r="B142" s="72" t="s">
        <v>83</v>
      </c>
      <c r="C142" s="42">
        <f>(F12/F63)-1</f>
        <v>0.49974154306247032</v>
      </c>
      <c r="D142" s="102">
        <f t="shared" si="86"/>
        <v>0.58512825244885347</v>
      </c>
      <c r="E142" s="121">
        <f t="shared" si="87"/>
        <v>0.81810355417713421</v>
      </c>
      <c r="F142" s="122">
        <f t="shared" si="88"/>
        <v>7519.9880000000003</v>
      </c>
      <c r="G142" s="102">
        <f t="shared" si="89"/>
        <v>-4.5857498639844714</v>
      </c>
      <c r="H142" s="102">
        <f t="shared" si="90"/>
        <v>0.16666666666666674</v>
      </c>
      <c r="I142" s="39">
        <f t="shared" si="95"/>
        <v>49586.756999999998</v>
      </c>
      <c r="J142" s="122">
        <f t="shared" si="96"/>
        <v>91</v>
      </c>
      <c r="K142" s="122">
        <f t="shared" si="97"/>
        <v>24942.83</v>
      </c>
      <c r="L142" s="122">
        <f t="shared" si="98"/>
        <v>14755.522999999999</v>
      </c>
    </row>
    <row r="143" spans="1:12">
      <c r="B143" s="82" t="s">
        <v>84</v>
      </c>
      <c r="C143" s="42" t="s">
        <v>152</v>
      </c>
      <c r="D143" s="102">
        <f t="shared" si="86"/>
        <v>8.6073656506603147E-2</v>
      </c>
      <c r="E143" s="121">
        <f t="shared" si="87"/>
        <v>0.13602719518966722</v>
      </c>
      <c r="F143" s="122">
        <f t="shared" si="88"/>
        <v>2370.9810000000002</v>
      </c>
      <c r="G143" s="102">
        <f t="shared" si="89"/>
        <v>3.1919695026333628E-2</v>
      </c>
      <c r="H143" s="102">
        <f t="shared" si="90"/>
        <v>-5.3571428571428603E-2</v>
      </c>
      <c r="I143" s="39" t="str">
        <f t="shared" si="95"/>
        <v>-</v>
      </c>
      <c r="J143" s="122">
        <f t="shared" si="96"/>
        <v>106</v>
      </c>
      <c r="K143" s="122">
        <f t="shared" si="97"/>
        <v>27991.271000000001</v>
      </c>
      <c r="L143" s="122">
        <f t="shared" si="98"/>
        <v>15739.099</v>
      </c>
    </row>
    <row r="144" spans="1:12">
      <c r="B144" s="72" t="s">
        <v>85</v>
      </c>
      <c r="C144" s="42">
        <f t="shared" ref="C144:C154" si="99">(F14/F65)-1</f>
        <v>-0.66612445673570253</v>
      </c>
      <c r="D144" s="102">
        <f t="shared" si="86"/>
        <v>0.37737684662307358</v>
      </c>
      <c r="E144" s="121">
        <f t="shared" si="87"/>
        <v>0.38461538461538458</v>
      </c>
      <c r="F144" s="122">
        <f t="shared" si="88"/>
        <v>2206.9430000000002</v>
      </c>
      <c r="G144" s="102">
        <f t="shared" si="89"/>
        <v>-0.51906414045694649</v>
      </c>
      <c r="H144" s="102" t="e">
        <f t="shared" si="90"/>
        <v>#VALUE!</v>
      </c>
      <c r="I144" s="39">
        <f t="shared" si="95"/>
        <v>10687.27</v>
      </c>
      <c r="J144" s="122" t="str">
        <f t="shared" si="96"/>
        <v>Oplyses ikke</v>
      </c>
      <c r="K144" s="122">
        <f t="shared" si="97"/>
        <v>35827.872000000003</v>
      </c>
      <c r="L144" s="122">
        <f t="shared" si="98"/>
        <v>9000</v>
      </c>
    </row>
    <row r="145" spans="1:12">
      <c r="B145" s="82" t="s">
        <v>86</v>
      </c>
      <c r="C145" s="42">
        <f t="shared" si="99"/>
        <v>0.41458141110474056</v>
      </c>
      <c r="D145" s="102">
        <f t="shared" si="86"/>
        <v>0.13304962386117314</v>
      </c>
      <c r="E145" s="121">
        <f t="shared" si="87"/>
        <v>0.60036942106080238</v>
      </c>
      <c r="F145" s="122">
        <f t="shared" si="88"/>
        <v>633.80799999999999</v>
      </c>
      <c r="G145" s="102">
        <f t="shared" si="89"/>
        <v>-0.17544099299693106</v>
      </c>
      <c r="H145" s="102">
        <f t="shared" si="90"/>
        <v>0.33333333333333326</v>
      </c>
      <c r="I145" s="39">
        <f t="shared" si="95"/>
        <v>6219.9470000000001</v>
      </c>
      <c r="J145" s="122">
        <f t="shared" si="96"/>
        <v>12</v>
      </c>
      <c r="K145" s="122">
        <f t="shared" si="97"/>
        <v>2329.1239999999998</v>
      </c>
      <c r="L145" s="122">
        <f t="shared" si="98"/>
        <v>1010.246</v>
      </c>
    </row>
    <row r="146" spans="1:12">
      <c r="B146" s="72" t="s">
        <v>87</v>
      </c>
      <c r="C146" s="42">
        <f t="shared" si="99"/>
        <v>-3.638935003715249E-2</v>
      </c>
      <c r="D146" s="102">
        <f t="shared" si="86"/>
        <v>0.13151544172322649</v>
      </c>
      <c r="E146" s="121">
        <f t="shared" si="87"/>
        <v>-0.24452415490698687</v>
      </c>
      <c r="F146" s="122">
        <f t="shared" si="88"/>
        <v>3120.0160000000001</v>
      </c>
      <c r="G146" s="102">
        <f t="shared" si="89"/>
        <v>-0.66023083276124628</v>
      </c>
      <c r="H146" s="102">
        <f t="shared" si="90"/>
        <v>0.27118644067796605</v>
      </c>
      <c r="I146" s="39">
        <f t="shared" si="95"/>
        <v>31210.923999999999</v>
      </c>
      <c r="J146" s="122">
        <f t="shared" si="96"/>
        <v>75</v>
      </c>
      <c r="K146" s="122">
        <f t="shared" si="97"/>
        <v>25849.055</v>
      </c>
      <c r="L146" s="122">
        <f t="shared" si="98"/>
        <v>8652.5540000000001</v>
      </c>
    </row>
    <row r="147" spans="1:12">
      <c r="B147" s="72" t="s">
        <v>88</v>
      </c>
      <c r="C147" s="42">
        <f t="shared" si="99"/>
        <v>0.48051504311410764</v>
      </c>
      <c r="D147" s="102">
        <f t="shared" si="86"/>
        <v>9.4275472190203047E-2</v>
      </c>
      <c r="E147" s="121">
        <f t="shared" si="87"/>
        <v>0.83341144065818407</v>
      </c>
      <c r="F147" s="122">
        <f t="shared" si="88"/>
        <v>2777.0419999999999</v>
      </c>
      <c r="G147" s="102">
        <f t="shared" si="89"/>
        <v>-6.3141297837447876</v>
      </c>
      <c r="H147" s="102" t="e">
        <f t="shared" si="90"/>
        <v>#VALUE!</v>
      </c>
      <c r="I147" s="39">
        <f t="shared" si="95"/>
        <v>32077.517</v>
      </c>
      <c r="J147" s="122" t="str">
        <f t="shared" si="96"/>
        <v>Oplyses ikke</v>
      </c>
      <c r="K147" s="122">
        <f t="shared" si="97"/>
        <v>13166.165999999999</v>
      </c>
      <c r="L147" s="122">
        <f t="shared" si="98"/>
        <v>4084.2979999999998</v>
      </c>
    </row>
    <row r="148" spans="1:12">
      <c r="B148" s="90" t="s">
        <v>89</v>
      </c>
      <c r="C148" s="42">
        <f t="shared" si="99"/>
        <v>0.39442383482771026</v>
      </c>
      <c r="D148" s="102">
        <f t="shared" si="86"/>
        <v>-2.2298179138646956E-2</v>
      </c>
      <c r="E148" s="121">
        <f t="shared" si="87"/>
        <v>-2.8243234378758642E-3</v>
      </c>
      <c r="F148" s="122">
        <f t="shared" si="88"/>
        <v>1181.0920000000001</v>
      </c>
      <c r="G148" s="102">
        <f t="shared" si="89"/>
        <v>0.1170334809669864</v>
      </c>
      <c r="H148" s="102">
        <f t="shared" si="90"/>
        <v>0.25</v>
      </c>
      <c r="I148" s="39">
        <f t="shared" si="95"/>
        <v>3772.7350000000001</v>
      </c>
      <c r="J148" s="122">
        <f t="shared" si="96"/>
        <v>5</v>
      </c>
      <c r="K148" s="122">
        <f t="shared" si="97"/>
        <v>2632.4250000000002</v>
      </c>
      <c r="L148" s="122">
        <f t="shared" si="98"/>
        <v>1915.3889999999999</v>
      </c>
    </row>
    <row r="149" spans="1:12">
      <c r="B149" s="90" t="s">
        <v>90</v>
      </c>
      <c r="C149" s="42">
        <f t="shared" si="99"/>
        <v>4.431653498951249E-2</v>
      </c>
      <c r="D149" s="102">
        <f t="shared" si="86"/>
        <v>0.39604002412590322</v>
      </c>
      <c r="E149" s="121">
        <f t="shared" si="87"/>
        <v>0.51237966178255867</v>
      </c>
      <c r="F149" s="122">
        <f t="shared" si="88"/>
        <v>634.34100000000001</v>
      </c>
      <c r="G149" s="102">
        <f t="shared" si="89"/>
        <v>-0.55888408990867411</v>
      </c>
      <c r="H149" s="102">
        <f t="shared" si="90"/>
        <v>0.39999999999999991</v>
      </c>
      <c r="I149" s="39">
        <f t="shared" si="95"/>
        <v>5973.1469999999999</v>
      </c>
      <c r="J149" s="122">
        <f t="shared" si="96"/>
        <v>14</v>
      </c>
      <c r="K149" s="122">
        <f t="shared" si="97"/>
        <v>6645.1909999999998</v>
      </c>
      <c r="L149" s="122">
        <f t="shared" si="98"/>
        <v>267.85000000000002</v>
      </c>
    </row>
    <row r="150" spans="1:12">
      <c r="B150" s="90" t="s">
        <v>91</v>
      </c>
      <c r="C150" s="42">
        <f t="shared" si="99"/>
        <v>0.62138710355457993</v>
      </c>
      <c r="D150" s="102">
        <f t="shared" si="86"/>
        <v>0.29206277188897745</v>
      </c>
      <c r="E150" s="121">
        <f t="shared" si="87"/>
        <v>9.6107154453945132E-2</v>
      </c>
      <c r="F150" s="122">
        <f t="shared" si="88"/>
        <v>6671.8980000000001</v>
      </c>
      <c r="G150" s="102">
        <f t="shared" si="89"/>
        <v>-0.51938495893963399</v>
      </c>
      <c r="H150" s="102" t="e">
        <f t="shared" si="90"/>
        <v>#VALUE!</v>
      </c>
      <c r="I150" s="39">
        <f t="shared" si="95"/>
        <v>69424.553</v>
      </c>
      <c r="J150" s="122" t="str">
        <f t="shared" si="96"/>
        <v>Oplyses ikke</v>
      </c>
      <c r="K150" s="122">
        <f t="shared" si="97"/>
        <v>42175.512999999999</v>
      </c>
      <c r="L150" s="122">
        <f t="shared" si="98"/>
        <v>20253.867999999999</v>
      </c>
    </row>
    <row r="151" spans="1:12">
      <c r="B151" s="90" t="s">
        <v>92</v>
      </c>
      <c r="C151" s="42">
        <f t="shared" si="99"/>
        <v>-0.37634250434740635</v>
      </c>
      <c r="D151" s="102">
        <f t="shared" si="86"/>
        <v>-0.10973301960502913</v>
      </c>
      <c r="E151" s="121">
        <f t="shared" si="87"/>
        <v>-0.48091106998905708</v>
      </c>
      <c r="F151" s="122">
        <f t="shared" si="88"/>
        <v>-614.00699999999995</v>
      </c>
      <c r="G151" s="102">
        <f t="shared" si="89"/>
        <v>-1.8816821844791241</v>
      </c>
      <c r="H151" s="102" t="e">
        <f t="shared" si="90"/>
        <v>#VALUE!</v>
      </c>
      <c r="I151" s="39">
        <f t="shared" si="95"/>
        <v>19172.412</v>
      </c>
      <c r="J151" s="122" t="str">
        <f t="shared" si="96"/>
        <v>Oplyses ikke</v>
      </c>
      <c r="K151" s="122">
        <f t="shared" si="97"/>
        <v>4565.6710000000003</v>
      </c>
      <c r="L151" s="122">
        <f t="shared" si="98"/>
        <v>492.863</v>
      </c>
    </row>
    <row r="152" spans="1:12">
      <c r="A152" s="231" t="s">
        <v>187</v>
      </c>
      <c r="B152" s="90" t="s">
        <v>177</v>
      </c>
      <c r="C152" s="42">
        <f t="shared" si="99"/>
        <v>0.33084143990410153</v>
      </c>
      <c r="D152" s="102">
        <f t="shared" si="86"/>
        <v>0.19565956520510008</v>
      </c>
      <c r="E152" s="121">
        <f t="shared" si="87"/>
        <v>0.11230328425209346</v>
      </c>
      <c r="F152" s="122">
        <f t="shared" si="88"/>
        <v>24220.513999999999</v>
      </c>
      <c r="G152" s="102">
        <f t="shared" si="89"/>
        <v>0.18586241115278468</v>
      </c>
      <c r="H152" s="102">
        <f t="shared" si="90"/>
        <v>0.33333333333333326</v>
      </c>
      <c r="I152" s="39">
        <f t="shared" si="95"/>
        <v>53944.999000000003</v>
      </c>
      <c r="J152" s="122">
        <f t="shared" si="96"/>
        <v>56</v>
      </c>
      <c r="K152" s="122">
        <f t="shared" si="97"/>
        <v>39207.148999999998</v>
      </c>
      <c r="L152" s="122">
        <f t="shared" si="98"/>
        <v>24917.034</v>
      </c>
    </row>
    <row r="153" spans="1:12" ht="16.5" thickBot="1">
      <c r="B153" s="90" t="s">
        <v>93</v>
      </c>
      <c r="C153" s="42">
        <f t="shared" si="99"/>
        <v>-0.34160243966505854</v>
      </c>
      <c r="D153" s="102">
        <f t="shared" si="86"/>
        <v>3.9178404521086785E-2</v>
      </c>
      <c r="E153" s="121">
        <f t="shared" si="87"/>
        <v>0.42717574534581826</v>
      </c>
      <c r="F153" s="122">
        <f t="shared" ref="F153" si="100">G23</f>
        <v>138.11199999999999</v>
      </c>
      <c r="G153" s="102">
        <f t="shared" si="89"/>
        <v>-0.87484073258479911</v>
      </c>
      <c r="H153" s="102" t="e">
        <f t="shared" si="90"/>
        <v>#VALUE!</v>
      </c>
      <c r="I153" s="39">
        <f t="shared" ref="I153" si="101">F23</f>
        <v>2055.346</v>
      </c>
      <c r="J153" s="122" t="str">
        <f t="shared" ref="J153" si="102">AA23</f>
        <v>Oplyses ikke</v>
      </c>
      <c r="K153" s="122">
        <f t="shared" ref="K153" si="103">T23</f>
        <v>1753.307</v>
      </c>
      <c r="L153" s="122">
        <f t="shared" ref="L153" si="104">V23</f>
        <v>231.976</v>
      </c>
    </row>
    <row r="154" spans="1:12" s="106" customFormat="1" ht="16.5" thickBot="1">
      <c r="B154" s="123" t="s">
        <v>70</v>
      </c>
      <c r="C154" s="219">
        <f t="shared" si="99"/>
        <v>8.8660733467192276E-2</v>
      </c>
      <c r="D154" s="217">
        <f t="shared" si="86"/>
        <v>0.2097012153460911</v>
      </c>
      <c r="E154" s="220">
        <f t="shared" si="87"/>
        <v>0.11143129767297189</v>
      </c>
      <c r="F154" s="221">
        <f t="shared" ref="F154" si="105">G24</f>
        <v>76619.165999999997</v>
      </c>
      <c r="G154" s="217">
        <f t="shared" si="89"/>
        <v>-0.21079749142938076</v>
      </c>
      <c r="H154" s="217">
        <f t="shared" si="90"/>
        <v>-8.6956521739130488E-2</v>
      </c>
      <c r="I154" s="222">
        <f t="shared" ref="I154" si="106">F24</f>
        <v>463755.96000000008</v>
      </c>
      <c r="J154" s="221">
        <f t="shared" ref="J154" si="107">AA24</f>
        <v>924</v>
      </c>
      <c r="K154" s="223">
        <f t="shared" ref="K154" si="108">T24</f>
        <v>403757.82899999991</v>
      </c>
      <c r="L154" s="224">
        <f t="shared" ref="L154" si="109">V24</f>
        <v>157277.71599999999</v>
      </c>
    </row>
    <row r="155" spans="1:12">
      <c r="B155" s="43"/>
      <c r="C155" s="43"/>
      <c r="D155" s="43"/>
      <c r="E155" s="124"/>
      <c r="F155" s="43"/>
      <c r="G155" s="43"/>
    </row>
    <row r="156" spans="1:12">
      <c r="J156" s="125"/>
    </row>
    <row r="157" spans="1:12" ht="16.5" thickBot="1">
      <c r="B157" s="106" t="s">
        <v>64</v>
      </c>
      <c r="J157" s="105"/>
    </row>
    <row r="158" spans="1:12">
      <c r="B158" s="114" t="s">
        <v>148</v>
      </c>
      <c r="C158" s="40" t="s">
        <v>50</v>
      </c>
      <c r="D158" s="44" t="s">
        <v>51</v>
      </c>
      <c r="E158" s="44" t="s">
        <v>52</v>
      </c>
      <c r="F158" s="128" t="s">
        <v>53</v>
      </c>
    </row>
    <row r="159" spans="1:12" ht="16.5" thickBot="1">
      <c r="B159" s="118" t="s">
        <v>1</v>
      </c>
      <c r="C159" s="119" t="s">
        <v>153</v>
      </c>
      <c r="D159" s="119" t="s">
        <v>153</v>
      </c>
      <c r="E159" s="119" t="s">
        <v>153</v>
      </c>
      <c r="F159" s="149">
        <v>2009</v>
      </c>
    </row>
    <row r="160" spans="1:12">
      <c r="B160" s="61" t="s">
        <v>74</v>
      </c>
      <c r="C160" s="185">
        <f t="shared" ref="C160:C181" si="110">((G3+G54)/(C28+C79))</f>
        <v>3.1252654989332947E-2</v>
      </c>
      <c r="D160" s="185">
        <f t="shared" ref="D160:D175" si="111">((G3+G54)/(D28+D79))</f>
        <v>4.8830575186407106E-2</v>
      </c>
      <c r="E160" s="102">
        <f t="shared" ref="E160:E181" si="112">((R3+R54)/(Q3+Q54))</f>
        <v>0</v>
      </c>
      <c r="F160" s="186">
        <f t="shared" ref="F160" si="113">V3/T3</f>
        <v>0.55880921320368449</v>
      </c>
    </row>
    <row r="161" spans="1:6">
      <c r="B161" s="61" t="s">
        <v>75</v>
      </c>
      <c r="C161" s="181">
        <f t="shared" si="110"/>
        <v>0.58331986330233876</v>
      </c>
      <c r="D161" s="181">
        <f t="shared" si="111"/>
        <v>4.5667471020751043</v>
      </c>
      <c r="E161" s="101">
        <f t="shared" si="112"/>
        <v>1.5641814951072401</v>
      </c>
      <c r="F161" s="148">
        <f t="shared" ref="F161:F179" si="114">V4/T4</f>
        <v>0.15394848434991557</v>
      </c>
    </row>
    <row r="162" spans="1:6">
      <c r="B162" s="61" t="s">
        <v>76</v>
      </c>
      <c r="C162" s="181">
        <f>((G5+G56)/(C30+C81))</f>
        <v>0.28106826176273825</v>
      </c>
      <c r="D162" s="181">
        <f t="shared" si="111"/>
        <v>5.2526823856451932</v>
      </c>
      <c r="E162" s="101">
        <f t="shared" si="112"/>
        <v>0.39527750340868717</v>
      </c>
      <c r="F162" s="148">
        <f t="shared" si="114"/>
        <v>0.1340289194875034</v>
      </c>
    </row>
    <row r="163" spans="1:6">
      <c r="B163" s="61" t="s">
        <v>77</v>
      </c>
      <c r="C163" s="181">
        <f t="shared" si="110"/>
        <v>0.15479036333468971</v>
      </c>
      <c r="D163" s="181">
        <f t="shared" si="111"/>
        <v>0.5179621366642071</v>
      </c>
      <c r="E163" s="101">
        <f t="shared" si="112"/>
        <v>0</v>
      </c>
      <c r="F163" s="148">
        <f t="shared" si="114"/>
        <v>0.31392705276797644</v>
      </c>
    </row>
    <row r="164" spans="1:6">
      <c r="A164" s="231" t="s">
        <v>188</v>
      </c>
      <c r="B164" s="72" t="s">
        <v>182</v>
      </c>
      <c r="C164" s="181">
        <f t="shared" si="110"/>
        <v>0.35718642720295424</v>
      </c>
      <c r="D164" s="181">
        <f t="shared" si="111"/>
        <v>0.64966423554658648</v>
      </c>
      <c r="E164" s="101">
        <f t="shared" si="112"/>
        <v>1.2991598598224141</v>
      </c>
      <c r="F164" s="148">
        <f t="shared" si="114"/>
        <v>0.63742367330199778</v>
      </c>
    </row>
    <row r="165" spans="1:6">
      <c r="B165" s="61" t="s">
        <v>79</v>
      </c>
      <c r="C165" s="181">
        <f t="shared" si="110"/>
        <v>0.23929685966494285</v>
      </c>
      <c r="D165" s="181">
        <f t="shared" si="111"/>
        <v>1.1703829696683381</v>
      </c>
      <c r="E165" s="101">
        <f t="shared" si="112"/>
        <v>0</v>
      </c>
      <c r="F165" s="148">
        <f t="shared" si="114"/>
        <v>0.24032008350925943</v>
      </c>
    </row>
    <row r="166" spans="1:6">
      <c r="B166" s="61" t="s">
        <v>80</v>
      </c>
      <c r="C166" s="181">
        <f t="shared" si="110"/>
        <v>6.8333769606413075E-2</v>
      </c>
      <c r="D166" s="181">
        <f t="shared" si="111"/>
        <v>0.13870857449528715</v>
      </c>
      <c r="E166" s="101">
        <f t="shared" si="112"/>
        <v>0</v>
      </c>
      <c r="F166" s="148">
        <f t="shared" si="114"/>
        <v>0.46016809599765807</v>
      </c>
    </row>
    <row r="167" spans="1:6">
      <c r="B167" s="61" t="s">
        <v>81</v>
      </c>
      <c r="C167" s="181">
        <f t="shared" si="110"/>
        <v>0.38846539189893198</v>
      </c>
      <c r="D167" s="181">
        <f t="shared" si="111"/>
        <v>0.87616629299357307</v>
      </c>
      <c r="E167" s="101">
        <f t="shared" si="112"/>
        <v>0.47401227691797215</v>
      </c>
      <c r="F167" s="148">
        <f t="shared" si="114"/>
        <v>0.23507238932672844</v>
      </c>
    </row>
    <row r="168" spans="1:6">
      <c r="B168" s="61" t="s">
        <v>82</v>
      </c>
      <c r="C168" s="181">
        <f t="shared" si="110"/>
        <v>6.4685963019478446E-2</v>
      </c>
      <c r="D168" s="181">
        <f t="shared" si="111"/>
        <v>0.35354714354319128</v>
      </c>
      <c r="E168" s="101">
        <f t="shared" si="112"/>
        <v>0</v>
      </c>
      <c r="F168" s="148">
        <f t="shared" si="114"/>
        <v>5.8751381438466026E-2</v>
      </c>
    </row>
    <row r="169" spans="1:6">
      <c r="B169" s="72" t="s">
        <v>83</v>
      </c>
      <c r="C169" s="181">
        <f t="shared" si="110"/>
        <v>0.14382210406729276</v>
      </c>
      <c r="D169" s="181">
        <f t="shared" si="111"/>
        <v>0.26167360185867944</v>
      </c>
      <c r="E169" s="101">
        <f t="shared" si="112"/>
        <v>0</v>
      </c>
      <c r="F169" s="148">
        <f t="shared" si="114"/>
        <v>0.59157373080761078</v>
      </c>
    </row>
    <row r="170" spans="1:6">
      <c r="B170" s="82" t="s">
        <v>84</v>
      </c>
      <c r="C170" s="181">
        <f t="shared" si="110"/>
        <v>8.9166674449567038E-2</v>
      </c>
      <c r="D170" s="181">
        <f t="shared" si="111"/>
        <v>0.16870949426942053</v>
      </c>
      <c r="E170" s="101">
        <f t="shared" si="112"/>
        <v>0</v>
      </c>
      <c r="F170" s="148">
        <f t="shared" si="114"/>
        <v>0.56228597122295731</v>
      </c>
    </row>
    <row r="171" spans="1:6">
      <c r="B171" s="72" t="s">
        <v>85</v>
      </c>
      <c r="C171" s="181">
        <f t="shared" si="110"/>
        <v>0.12029932959502515</v>
      </c>
      <c r="D171" s="181">
        <f t="shared" si="111"/>
        <v>0.52517742180223925</v>
      </c>
      <c r="E171" s="101">
        <f t="shared" si="112"/>
        <v>0.13688237220858898</v>
      </c>
      <c r="F171" s="148">
        <f t="shared" si="114"/>
        <v>0.25120107607842296</v>
      </c>
    </row>
    <row r="172" spans="1:6">
      <c r="B172" s="82" t="s">
        <v>86</v>
      </c>
      <c r="C172" s="181">
        <f t="shared" si="110"/>
        <v>0.38104831615954049</v>
      </c>
      <c r="D172" s="181">
        <f t="shared" si="111"/>
        <v>1.1929709802213655</v>
      </c>
      <c r="E172" s="101">
        <f t="shared" si="112"/>
        <v>0.55188727096794343</v>
      </c>
      <c r="F172" s="148">
        <f t="shared" si="114"/>
        <v>0.43374504749425108</v>
      </c>
    </row>
    <row r="173" spans="1:6">
      <c r="B173" s="72" t="s">
        <v>87</v>
      </c>
      <c r="C173" s="181">
        <f t="shared" si="110"/>
        <v>0.24037098286730987</v>
      </c>
      <c r="D173" s="181">
        <f t="shared" si="111"/>
        <v>0.67452135452999418</v>
      </c>
      <c r="E173" s="101">
        <f t="shared" si="112"/>
        <v>0.80157291508022033</v>
      </c>
      <c r="F173" s="148">
        <f t="shared" si="114"/>
        <v>0.33473386164407171</v>
      </c>
    </row>
    <row r="174" spans="1:6">
      <c r="B174" s="72" t="s">
        <v>88</v>
      </c>
      <c r="C174" s="181">
        <f t="shared" si="110"/>
        <v>9.6775972915184819E-2</v>
      </c>
      <c r="D174" s="181">
        <f t="shared" si="111"/>
        <v>0.39321726746820046</v>
      </c>
      <c r="E174" s="101">
        <f t="shared" si="112"/>
        <v>0</v>
      </c>
      <c r="F174" s="148">
        <f t="shared" si="114"/>
        <v>0.31021164399719708</v>
      </c>
    </row>
    <row r="175" spans="1:6">
      <c r="B175" s="90" t="s">
        <v>89</v>
      </c>
      <c r="C175" s="181">
        <f t="shared" si="110"/>
        <v>0.45034352077637035</v>
      </c>
      <c r="D175" s="181">
        <f t="shared" si="111"/>
        <v>0.63775144110539006</v>
      </c>
      <c r="E175" s="101">
        <f t="shared" si="112"/>
        <v>1.0158938036863592</v>
      </c>
      <c r="F175" s="148">
        <f t="shared" si="114"/>
        <v>0.72761389213367889</v>
      </c>
    </row>
    <row r="176" spans="1:6">
      <c r="B176" s="90" t="s">
        <v>90</v>
      </c>
      <c r="C176" s="181">
        <f t="shared" si="110"/>
        <v>0.21668738518682792</v>
      </c>
      <c r="D176" s="181" t="s">
        <v>152</v>
      </c>
      <c r="E176" s="101">
        <f t="shared" si="112"/>
        <v>0</v>
      </c>
      <c r="F176" s="148">
        <f t="shared" si="114"/>
        <v>4.0307344062796693E-2</v>
      </c>
    </row>
    <row r="177" spans="1:6">
      <c r="B177" s="90" t="s">
        <v>91</v>
      </c>
      <c r="C177" s="181">
        <f t="shared" si="110"/>
        <v>0.32183727058656042</v>
      </c>
      <c r="D177" s="181">
        <f>((G20+G71)/(D45+D96))</f>
        <v>0.61647637105787134</v>
      </c>
      <c r="E177" s="101">
        <f t="shared" si="112"/>
        <v>0.3380631180744601</v>
      </c>
      <c r="F177" s="148">
        <f t="shared" si="114"/>
        <v>0.4802281361699145</v>
      </c>
    </row>
    <row r="178" spans="1:6">
      <c r="B178" s="90" t="s">
        <v>92</v>
      </c>
      <c r="C178" s="181">
        <f t="shared" si="110"/>
        <v>7.3102840144307112E-3</v>
      </c>
      <c r="D178" s="181">
        <f>((G21+G72)/(D46+D97))</f>
        <v>5.9813945722675364E-2</v>
      </c>
      <c r="E178" s="101">
        <f t="shared" si="112"/>
        <v>0</v>
      </c>
      <c r="F178" s="148">
        <f t="shared" si="114"/>
        <v>0.10794974057482459</v>
      </c>
    </row>
    <row r="179" spans="1:6">
      <c r="A179" s="231" t="s">
        <v>187</v>
      </c>
      <c r="B179" s="90" t="s">
        <v>177</v>
      </c>
      <c r="C179" s="181">
        <f t="shared" si="110"/>
        <v>0.72032203378536375</v>
      </c>
      <c r="D179" s="181">
        <f>((G22+G73)/(D47+D98))</f>
        <v>1.1497914177984316</v>
      </c>
      <c r="E179" s="101">
        <f t="shared" si="112"/>
        <v>0.99762532218729205</v>
      </c>
      <c r="F179" s="148">
        <f t="shared" si="114"/>
        <v>0.63552272061403903</v>
      </c>
    </row>
    <row r="180" spans="1:6" ht="16.5" thickBot="1">
      <c r="B180" s="90" t="s">
        <v>93</v>
      </c>
      <c r="C180" s="182">
        <f t="shared" si="110"/>
        <v>0.38290417049076797</v>
      </c>
      <c r="D180" s="182">
        <f>((G23+G74)/(D48+D99))</f>
        <v>2.8802124895611021</v>
      </c>
      <c r="E180" s="183">
        <f t="shared" si="112"/>
        <v>0.88312307644754917</v>
      </c>
      <c r="F180" s="184">
        <f t="shared" ref="F180" si="115">V23/T23</f>
        <v>0.13230769055276687</v>
      </c>
    </row>
    <row r="181" spans="1:6" s="106" customFormat="1" ht="16.5" thickBot="1">
      <c r="B181" s="123" t="s">
        <v>61</v>
      </c>
      <c r="C181" s="215">
        <f t="shared" si="110"/>
        <v>0.24988548419979237</v>
      </c>
      <c r="D181" s="216">
        <f>((G24+G75)/(D49+D100))</f>
        <v>0.65759073355360731</v>
      </c>
      <c r="E181" s="217">
        <f t="shared" si="112"/>
        <v>0.72640035862117758</v>
      </c>
      <c r="F181" s="218">
        <f t="shared" ref="F181" si="116">V24/T24</f>
        <v>0.38953477729344543</v>
      </c>
    </row>
  </sheetData>
  <sortState ref="B3:C15">
    <sortCondition ref="B3:B15"/>
  </sortState>
  <customSheetViews>
    <customSheetView guid="{419C9AB8-72C8-48D4-9D2B-0B71FA30E99C}" scale="70">
      <pane xSplit="1" ySplit="1" topLeftCell="B2" activePane="bottomRight" state="frozen"/>
      <selection pane="bottomRight" activeCell="C11" sqref="C11"/>
      <pageMargins left="0.7" right="0.7" top="0.75" bottom="0.75" header="0.3" footer="0.3"/>
      <pageSetup paperSize="9" orientation="portrait" r:id="rId1"/>
    </customSheetView>
    <customSheetView guid="{8AEBD044-F04C-40D2-86BC-C8FB0F2D31F8}">
      <pane xSplit="1" ySplit="1" topLeftCell="Q11" activePane="bottomRight" state="frozen"/>
      <selection pane="bottomRight" activeCell="T48" sqref="T48"/>
      <pageMargins left="0.7" right="0.7" top="0.75" bottom="0.75" header="0.3" footer="0.3"/>
      <pageSetup paperSize="9" orientation="portrait" r:id="rId2"/>
    </customSheetView>
    <customSheetView guid="{5ECE1998-3F45-4CD8-A890-CFCEBC399733}" scale="70">
      <pane xSplit="1" ySplit="1" topLeftCell="B92" activePane="bottomRight" state="frozen"/>
      <selection pane="bottomRight" activeCell="D49" sqref="D49"/>
      <pageMargins left="0.7" right="0.7" top="0.75" bottom="0.75" header="0.3" footer="0.3"/>
      <pageSetup paperSize="9" orientation="portrait" r:id="rId3"/>
    </customSheetView>
  </customSheetViews>
  <conditionalFormatting sqref="C160:F181">
    <cfRule type="expression" dxfId="1" priority="2">
      <formula>0&gt;C160</formula>
    </cfRule>
  </conditionalFormatting>
  <conditionalFormatting sqref="C133:L153">
    <cfRule type="expression" dxfId="0" priority="1">
      <formula>C133&lt;0</formula>
    </cfRule>
  </conditionalFormatting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83"/>
  <sheetViews>
    <sheetView workbookViewId="0">
      <selection activeCell="D7" sqref="D7"/>
    </sheetView>
  </sheetViews>
  <sheetFormatPr defaultRowHeight="15"/>
  <cols>
    <col min="1" max="1" width="35" customWidth="1"/>
    <col min="2" max="2" width="21.28515625" customWidth="1"/>
    <col min="3" max="3" width="24.28515625" customWidth="1"/>
    <col min="4" max="6" width="14.140625" customWidth="1"/>
    <col min="7" max="9" width="14.85546875" customWidth="1"/>
    <col min="10" max="11" width="12.5703125" customWidth="1"/>
    <col min="14" max="24" width="14.42578125" customWidth="1"/>
    <col min="25" max="25" width="12.140625" customWidth="1"/>
    <col min="26" max="27" width="14.42578125" customWidth="1"/>
  </cols>
  <sheetData>
    <row r="1" spans="1:27" s="16" customFormat="1" ht="46.5" customHeight="1">
      <c r="A1" s="11" t="s">
        <v>0</v>
      </c>
      <c r="B1" s="11" t="s">
        <v>5</v>
      </c>
      <c r="C1" s="11" t="s">
        <v>6</v>
      </c>
      <c r="D1" s="11" t="s">
        <v>7</v>
      </c>
      <c r="E1" s="11" t="s">
        <v>8</v>
      </c>
      <c r="F1" s="11" t="s">
        <v>9</v>
      </c>
      <c r="G1" s="11" t="s">
        <v>10</v>
      </c>
      <c r="H1" s="11" t="s">
        <v>11</v>
      </c>
      <c r="I1" s="11" t="s">
        <v>12</v>
      </c>
      <c r="J1" s="11" t="s">
        <v>13</v>
      </c>
      <c r="K1" s="11" t="s">
        <v>14</v>
      </c>
      <c r="L1" s="11" t="s">
        <v>15</v>
      </c>
      <c r="M1" s="11" t="s">
        <v>16</v>
      </c>
      <c r="N1" s="11" t="s">
        <v>17</v>
      </c>
      <c r="O1" s="11" t="s">
        <v>18</v>
      </c>
      <c r="P1" s="11" t="s">
        <v>19</v>
      </c>
      <c r="Q1" s="11" t="s">
        <v>20</v>
      </c>
      <c r="R1" s="11" t="s">
        <v>21</v>
      </c>
      <c r="S1" s="11" t="s">
        <v>22</v>
      </c>
      <c r="T1" s="11" t="s">
        <v>23</v>
      </c>
      <c r="U1" s="11" t="s">
        <v>24</v>
      </c>
      <c r="V1" s="11" t="s">
        <v>25</v>
      </c>
      <c r="W1" s="11" t="s">
        <v>26</v>
      </c>
      <c r="X1" s="11" t="s">
        <v>27</v>
      </c>
      <c r="Y1" s="11" t="s">
        <v>28</v>
      </c>
      <c r="Z1" s="11" t="s">
        <v>29</v>
      </c>
      <c r="AA1" s="11" t="s">
        <v>30</v>
      </c>
    </row>
    <row r="2" spans="1:27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>
      <c r="A3" s="2" t="s">
        <v>56</v>
      </c>
      <c r="B3" s="15">
        <v>16415588</v>
      </c>
      <c r="C3" s="15" t="s">
        <v>42</v>
      </c>
      <c r="D3" s="6"/>
      <c r="E3" s="6">
        <v>20466.780999999999</v>
      </c>
      <c r="F3" s="6">
        <v>10056.885</v>
      </c>
      <c r="G3" s="6">
        <v>522.36300000000006</v>
      </c>
      <c r="H3" s="6">
        <f t="shared" ref="H3:H15" si="0">F3+G3</f>
        <v>10579.248</v>
      </c>
      <c r="I3" s="6">
        <v>5509.9390000000003</v>
      </c>
      <c r="J3" s="7">
        <f t="shared" ref="J3:J15" si="1">F3+G3-I3</f>
        <v>5069.3089999999993</v>
      </c>
      <c r="K3" s="6">
        <v>5069.3090000000002</v>
      </c>
      <c r="L3" s="6">
        <v>1304.7619999999999</v>
      </c>
      <c r="M3" s="7">
        <f t="shared" ref="M3:M15" si="2">K3-L3</f>
        <v>3764.5470000000005</v>
      </c>
      <c r="N3" s="6">
        <v>3764.547</v>
      </c>
      <c r="O3" s="6">
        <v>3764.547</v>
      </c>
      <c r="P3" s="6">
        <v>0</v>
      </c>
      <c r="Q3" s="8">
        <f t="shared" ref="Q3:Q15" si="3">O3-P3</f>
        <v>3764.547</v>
      </c>
      <c r="R3" s="6">
        <v>156255.774</v>
      </c>
      <c r="S3" s="6">
        <v>30.158000000000001</v>
      </c>
      <c r="T3" s="6">
        <f>24065.214+80000</f>
        <v>104065.21400000001</v>
      </c>
      <c r="U3" s="6">
        <v>4126</v>
      </c>
      <c r="V3" s="6"/>
      <c r="W3" s="6">
        <v>48064.56</v>
      </c>
      <c r="X3" s="6">
        <v>165</v>
      </c>
      <c r="Y3" s="9">
        <f t="shared" ref="Y3:Y15" si="4">R3-(T3+U3+V3+W3)</f>
        <v>0</v>
      </c>
      <c r="Z3" s="17">
        <v>39356</v>
      </c>
      <c r="AA3" s="17">
        <v>39721</v>
      </c>
    </row>
    <row r="4" spans="1:27">
      <c r="A4" s="2" t="s">
        <v>34</v>
      </c>
      <c r="B4" s="13">
        <v>73295017</v>
      </c>
      <c r="C4" s="15" t="s">
        <v>42</v>
      </c>
      <c r="D4" s="6"/>
      <c r="E4" s="6">
        <v>2717.2240000000002</v>
      </c>
      <c r="F4" s="6">
        <v>27.173999999999999</v>
      </c>
      <c r="G4" s="6">
        <v>4.9000000000000002E-2</v>
      </c>
      <c r="H4" s="6">
        <f t="shared" si="0"/>
        <v>27.222999999999999</v>
      </c>
      <c r="I4" s="6">
        <v>294.49400000000003</v>
      </c>
      <c r="J4" s="7">
        <f t="shared" si="1"/>
        <v>-267.27100000000002</v>
      </c>
      <c r="K4" s="6">
        <v>-267.27100000000002</v>
      </c>
      <c r="L4" s="6">
        <v>-62.845999999999997</v>
      </c>
      <c r="M4" s="7">
        <f t="shared" si="2"/>
        <v>-204.42500000000001</v>
      </c>
      <c r="N4" s="6">
        <v>-204.42500000000001</v>
      </c>
      <c r="O4" s="6">
        <v>-204.42500000000001</v>
      </c>
      <c r="P4" s="6">
        <v>0</v>
      </c>
      <c r="Q4" s="8">
        <f t="shared" si="3"/>
        <v>-204.42500000000001</v>
      </c>
      <c r="R4" s="6">
        <v>6493.78</v>
      </c>
      <c r="S4" s="6">
        <v>122.914</v>
      </c>
      <c r="T4" s="6">
        <v>884.41700000000003</v>
      </c>
      <c r="U4" s="6">
        <v>0</v>
      </c>
      <c r="V4" s="6">
        <v>4162.3670000000002</v>
      </c>
      <c r="W4" s="6">
        <v>1446.9960000000001</v>
      </c>
      <c r="X4" s="6">
        <v>10</v>
      </c>
      <c r="Y4" s="9">
        <f t="shared" si="4"/>
        <v>0</v>
      </c>
      <c r="Z4" s="17">
        <v>39448</v>
      </c>
      <c r="AA4" s="17">
        <v>39813</v>
      </c>
    </row>
    <row r="5" spans="1:27">
      <c r="A5" s="2" t="s">
        <v>44</v>
      </c>
      <c r="B5" s="13">
        <v>10166470</v>
      </c>
      <c r="C5" s="15" t="s">
        <v>42</v>
      </c>
      <c r="D5" s="6">
        <v>101921.753</v>
      </c>
      <c r="E5" s="6">
        <v>48417.063999999998</v>
      </c>
      <c r="F5" s="6">
        <v>2831.143</v>
      </c>
      <c r="G5" s="6">
        <v>98.055000000000007</v>
      </c>
      <c r="H5" s="6">
        <f t="shared" si="0"/>
        <v>2929.1979999999999</v>
      </c>
      <c r="I5" s="6">
        <v>2720.3069999999998</v>
      </c>
      <c r="J5" s="7">
        <f t="shared" si="1"/>
        <v>208.89100000000008</v>
      </c>
      <c r="K5" s="6">
        <v>208.89099999999999</v>
      </c>
      <c r="L5" s="6">
        <v>-52.323999999999998</v>
      </c>
      <c r="M5" s="7">
        <f t="shared" si="2"/>
        <v>261.21499999999997</v>
      </c>
      <c r="N5" s="6">
        <v>261.21499999999997</v>
      </c>
      <c r="O5" s="6">
        <v>261.21499999999997</v>
      </c>
      <c r="P5" s="6">
        <v>0</v>
      </c>
      <c r="Q5" s="8">
        <f t="shared" si="3"/>
        <v>261.21499999999997</v>
      </c>
      <c r="R5" s="6">
        <v>71841.572</v>
      </c>
      <c r="S5" s="6">
        <v>379.096</v>
      </c>
      <c r="T5" s="6">
        <v>19545.487000000001</v>
      </c>
      <c r="U5" s="6">
        <v>1477</v>
      </c>
      <c r="V5" s="6">
        <v>33392.04</v>
      </c>
      <c r="W5" s="6">
        <v>17427.044999999998</v>
      </c>
      <c r="X5" s="6">
        <v>103</v>
      </c>
      <c r="Y5" s="9">
        <f t="shared" si="4"/>
        <v>0</v>
      </c>
      <c r="Z5" s="17">
        <v>39448</v>
      </c>
      <c r="AA5" s="17">
        <v>39813</v>
      </c>
    </row>
    <row r="6" spans="1:27">
      <c r="A6" s="2" t="s">
        <v>35</v>
      </c>
      <c r="B6" s="13">
        <v>21780030</v>
      </c>
      <c r="C6" s="15" t="s">
        <v>42</v>
      </c>
      <c r="D6" s="6"/>
      <c r="E6" s="6">
        <v>9764.482</v>
      </c>
      <c r="F6" s="6">
        <v>3380.3809999999999</v>
      </c>
      <c r="G6" s="6">
        <v>80.557000000000002</v>
      </c>
      <c r="H6" s="6">
        <f t="shared" si="0"/>
        <v>3460.9379999999996</v>
      </c>
      <c r="I6" s="6">
        <v>602.05899999999997</v>
      </c>
      <c r="J6" s="7">
        <f t="shared" si="1"/>
        <v>2858.8789999999999</v>
      </c>
      <c r="K6" s="6">
        <v>2858.8789999999999</v>
      </c>
      <c r="L6" s="6">
        <v>715.19399999999996</v>
      </c>
      <c r="M6" s="7">
        <f t="shared" si="2"/>
        <v>2143.6849999999999</v>
      </c>
      <c r="N6" s="6">
        <v>2143.6849999999999</v>
      </c>
      <c r="O6" s="6">
        <v>2143.6849999999999</v>
      </c>
      <c r="P6" s="6">
        <v>64</v>
      </c>
      <c r="Q6" s="8">
        <f t="shared" si="3"/>
        <v>2079.6849999999999</v>
      </c>
      <c r="R6" s="6">
        <v>19252.737000000001</v>
      </c>
      <c r="S6" s="6">
        <v>1933.771</v>
      </c>
      <c r="T6" s="6">
        <v>6936.1059999999998</v>
      </c>
      <c r="U6" s="6">
        <v>711.46799999999996</v>
      </c>
      <c r="V6" s="6">
        <v>6704.7169999999996</v>
      </c>
      <c r="W6" s="6">
        <v>4900.4459999999999</v>
      </c>
      <c r="X6" s="6" t="s">
        <v>43</v>
      </c>
      <c r="Y6" s="9">
        <f t="shared" si="4"/>
        <v>0</v>
      </c>
      <c r="Z6" s="17">
        <v>39448</v>
      </c>
      <c r="AA6" s="17">
        <v>39813</v>
      </c>
    </row>
    <row r="7" spans="1:27">
      <c r="A7" s="2" t="s">
        <v>36</v>
      </c>
      <c r="B7">
        <v>55591628</v>
      </c>
      <c r="C7" s="15" t="s">
        <v>42</v>
      </c>
      <c r="D7" s="6"/>
      <c r="E7" s="6">
        <v>7860.9470000000001</v>
      </c>
      <c r="F7" s="6">
        <v>974.91899999999998</v>
      </c>
      <c r="G7" s="6">
        <v>78.046000000000006</v>
      </c>
      <c r="H7" s="6">
        <f t="shared" si="0"/>
        <v>1052.9649999999999</v>
      </c>
      <c r="I7" s="6">
        <v>446.18900000000002</v>
      </c>
      <c r="J7" s="7">
        <f t="shared" si="1"/>
        <v>606.77599999999984</v>
      </c>
      <c r="K7" s="6">
        <v>606.77700000000004</v>
      </c>
      <c r="L7" s="6">
        <v>30.74</v>
      </c>
      <c r="M7" s="7">
        <f t="shared" si="2"/>
        <v>576.03700000000003</v>
      </c>
      <c r="N7" s="6">
        <v>576.03599999999994</v>
      </c>
      <c r="O7" s="6">
        <v>576.03599999999994</v>
      </c>
      <c r="P7" s="6">
        <v>0</v>
      </c>
      <c r="Q7" s="8">
        <f t="shared" si="3"/>
        <v>576.03599999999994</v>
      </c>
      <c r="R7" s="6">
        <v>15386.978999999999</v>
      </c>
      <c r="S7" s="6">
        <v>11.582000000000001</v>
      </c>
      <c r="T7" s="6">
        <v>5969.2340000000004</v>
      </c>
      <c r="U7" s="6">
        <v>217.06299999999999</v>
      </c>
      <c r="V7" s="6">
        <v>4125.2719999999999</v>
      </c>
      <c r="W7" s="6">
        <v>5075.4089999999997</v>
      </c>
      <c r="X7" s="6">
        <v>23</v>
      </c>
      <c r="Y7" s="9">
        <f t="shared" si="4"/>
        <v>1.0000000002037268E-3</v>
      </c>
      <c r="Z7" s="17">
        <v>39448</v>
      </c>
      <c r="AA7" s="17">
        <v>39813</v>
      </c>
    </row>
    <row r="8" spans="1:27">
      <c r="A8" s="2" t="s">
        <v>57</v>
      </c>
      <c r="B8" s="14">
        <v>20911808</v>
      </c>
      <c r="C8" s="15" t="s">
        <v>46</v>
      </c>
      <c r="D8" s="6"/>
      <c r="E8" s="6">
        <v>15127.825999999999</v>
      </c>
      <c r="F8" s="6">
        <v>5017.4880000000003</v>
      </c>
      <c r="G8" s="6">
        <v>79.932000000000002</v>
      </c>
      <c r="H8" s="6">
        <f t="shared" si="0"/>
        <v>5097.42</v>
      </c>
      <c r="I8" s="6">
        <v>316.87700000000001</v>
      </c>
      <c r="J8" s="7">
        <f t="shared" si="1"/>
        <v>4780.5429999999997</v>
      </c>
      <c r="K8" s="6">
        <v>4780.5429999999997</v>
      </c>
      <c r="L8" s="6">
        <v>1201.125</v>
      </c>
      <c r="M8" s="7">
        <f t="shared" si="2"/>
        <v>3579.4179999999997</v>
      </c>
      <c r="N8" s="6">
        <v>3579.4180000000001</v>
      </c>
      <c r="O8" s="6">
        <v>3579.4180000000001</v>
      </c>
      <c r="P8" s="6">
        <v>2500</v>
      </c>
      <c r="Q8" s="8">
        <f t="shared" si="3"/>
        <v>1079.4180000000001</v>
      </c>
      <c r="R8" s="6">
        <v>16475.650000000001</v>
      </c>
      <c r="S8" s="6">
        <v>3956.4690000000001</v>
      </c>
      <c r="T8" s="6">
        <v>8688.4189999999999</v>
      </c>
      <c r="U8" s="6">
        <v>900</v>
      </c>
      <c r="V8" s="6">
        <v>3730.4070000000002</v>
      </c>
      <c r="W8" s="6">
        <v>3156.8240000000001</v>
      </c>
      <c r="X8" s="6">
        <v>19</v>
      </c>
      <c r="Y8" s="9">
        <f t="shared" si="4"/>
        <v>0</v>
      </c>
      <c r="Z8" s="17">
        <v>39448</v>
      </c>
      <c r="AA8" s="17">
        <v>39813</v>
      </c>
    </row>
    <row r="9" spans="1:27">
      <c r="A9" s="2" t="s">
        <v>32</v>
      </c>
      <c r="B9" s="13">
        <v>13235872</v>
      </c>
      <c r="C9" s="15" t="s">
        <v>42</v>
      </c>
      <c r="D9" s="6"/>
      <c r="E9" s="6">
        <v>20799.002</v>
      </c>
      <c r="F9" s="6">
        <v>5165.6180000000004</v>
      </c>
      <c r="G9" s="6">
        <v>99.527000000000001</v>
      </c>
      <c r="H9" s="6">
        <f t="shared" si="0"/>
        <v>5265.1450000000004</v>
      </c>
      <c r="I9" s="6">
        <v>903.40899999999999</v>
      </c>
      <c r="J9" s="7">
        <f t="shared" si="1"/>
        <v>4361.7360000000008</v>
      </c>
      <c r="K9" s="6">
        <v>4361.7359999999999</v>
      </c>
      <c r="L9" s="6">
        <v>1091.8810000000001</v>
      </c>
      <c r="M9" s="7">
        <f t="shared" si="2"/>
        <v>3269.8549999999996</v>
      </c>
      <c r="N9" s="6">
        <v>3269.855</v>
      </c>
      <c r="O9" s="6">
        <v>3269.855</v>
      </c>
      <c r="P9" s="6">
        <v>1400</v>
      </c>
      <c r="Q9" s="8">
        <f t="shared" si="3"/>
        <v>1869.855</v>
      </c>
      <c r="R9" s="6">
        <v>34441.197999999997</v>
      </c>
      <c r="S9" s="6">
        <v>6.407</v>
      </c>
      <c r="T9" s="6">
        <v>10227.752</v>
      </c>
      <c r="U9" s="6">
        <v>72.28</v>
      </c>
      <c r="V9" s="6">
        <v>14855.468000000001</v>
      </c>
      <c r="W9" s="6">
        <v>9285.6970000000001</v>
      </c>
      <c r="X9" s="6">
        <v>32</v>
      </c>
      <c r="Y9" s="9">
        <f t="shared" si="4"/>
        <v>9.9999999656574801E-4</v>
      </c>
      <c r="Z9" s="10">
        <v>39356</v>
      </c>
      <c r="AA9" s="10">
        <v>39721</v>
      </c>
    </row>
    <row r="10" spans="1:27">
      <c r="A10" s="2" t="s">
        <v>45</v>
      </c>
      <c r="B10" s="13">
        <v>31588642</v>
      </c>
      <c r="C10" s="15" t="s">
        <v>42</v>
      </c>
      <c r="D10" s="6"/>
      <c r="E10" s="6">
        <v>22588.01</v>
      </c>
      <c r="F10" s="6">
        <v>5468.6080000000002</v>
      </c>
      <c r="G10" s="6">
        <v>2.2090000000000001</v>
      </c>
      <c r="H10" s="6">
        <f t="shared" si="0"/>
        <v>5470.817</v>
      </c>
      <c r="I10" s="6">
        <v>-1441.454</v>
      </c>
      <c r="J10" s="7">
        <f t="shared" si="1"/>
        <v>6912.2709999999997</v>
      </c>
      <c r="K10" s="6">
        <v>4029.3629999999998</v>
      </c>
      <c r="L10" s="6">
        <v>1192.5160000000001</v>
      </c>
      <c r="M10" s="7">
        <f t="shared" si="2"/>
        <v>2836.8469999999998</v>
      </c>
      <c r="N10" s="6">
        <v>2836.8470000000002</v>
      </c>
      <c r="O10" s="6">
        <v>2836.8470000000002</v>
      </c>
      <c r="P10" s="6">
        <v>2000</v>
      </c>
      <c r="Q10" s="8">
        <f t="shared" si="3"/>
        <v>836.84700000000021</v>
      </c>
      <c r="R10" s="6">
        <v>42111.611100000002</v>
      </c>
      <c r="S10" s="6">
        <v>300.61700000000002</v>
      </c>
      <c r="T10" s="6">
        <v>9403.3780000000006</v>
      </c>
      <c r="U10" s="6">
        <v>2062.634</v>
      </c>
      <c r="V10" s="6">
        <v>15500.22</v>
      </c>
      <c r="W10" s="6">
        <v>15145.379000000001</v>
      </c>
      <c r="X10" s="6">
        <v>41</v>
      </c>
      <c r="Y10" s="7">
        <f t="shared" si="4"/>
        <v>9.9999997473787516E-5</v>
      </c>
      <c r="Z10" s="17">
        <v>39448</v>
      </c>
      <c r="AA10" s="17">
        <v>39813</v>
      </c>
    </row>
    <row r="11" spans="1:27">
      <c r="A11" s="2" t="s">
        <v>31</v>
      </c>
      <c r="B11" s="14">
        <v>71150712</v>
      </c>
      <c r="C11" s="15" t="s">
        <v>42</v>
      </c>
      <c r="D11" s="6"/>
      <c r="E11" s="6">
        <v>34901.358</v>
      </c>
      <c r="F11" s="6">
        <v>25683.482</v>
      </c>
      <c r="G11" s="6">
        <v>93.197000000000003</v>
      </c>
      <c r="H11" s="6">
        <f t="shared" si="0"/>
        <v>25776.679</v>
      </c>
      <c r="I11" s="6">
        <v>5912.7340000000004</v>
      </c>
      <c r="J11" s="7">
        <f t="shared" si="1"/>
        <v>19863.945</v>
      </c>
      <c r="K11" s="6">
        <v>19863.945</v>
      </c>
      <c r="L11" s="6">
        <v>4986.7539999999999</v>
      </c>
      <c r="M11" s="7">
        <f t="shared" si="2"/>
        <v>14877.190999999999</v>
      </c>
      <c r="N11" s="6">
        <v>14877.191000000001</v>
      </c>
      <c r="O11" s="6">
        <v>14877.191000000001</v>
      </c>
      <c r="P11" s="6">
        <v>6000</v>
      </c>
      <c r="Q11" s="8">
        <f t="shared" si="3"/>
        <v>8877.1910000000007</v>
      </c>
      <c r="R11" s="6">
        <v>194190.125</v>
      </c>
      <c r="S11" s="6">
        <v>2.286</v>
      </c>
      <c r="T11" s="6">
        <v>41331.705000000002</v>
      </c>
      <c r="U11" s="6">
        <v>665.50800000000004</v>
      </c>
      <c r="V11" s="6">
        <v>88161.914999999994</v>
      </c>
      <c r="W11" s="6">
        <v>64030.997000000003</v>
      </c>
      <c r="X11" s="6">
        <v>87</v>
      </c>
      <c r="Y11" s="9">
        <f t="shared" si="4"/>
        <v>0</v>
      </c>
      <c r="Z11" s="10">
        <v>39264</v>
      </c>
      <c r="AA11" s="10">
        <v>39629</v>
      </c>
    </row>
    <row r="12" spans="1:27">
      <c r="A12" s="2" t="s">
        <v>58</v>
      </c>
      <c r="B12">
        <v>12601298</v>
      </c>
      <c r="C12" s="15" t="s">
        <v>42</v>
      </c>
      <c r="D12" s="6"/>
      <c r="E12" s="6">
        <v>5496.1719999999996</v>
      </c>
      <c r="F12" s="6">
        <v>1372.6010000000001</v>
      </c>
      <c r="G12" s="6">
        <v>322.34300000000002</v>
      </c>
      <c r="H12" s="6">
        <f t="shared" si="0"/>
        <v>1694.9440000000002</v>
      </c>
      <c r="I12" s="6">
        <v>75.766999999999996</v>
      </c>
      <c r="J12" s="7">
        <f t="shared" si="1"/>
        <v>1619.1770000000001</v>
      </c>
      <c r="K12" s="6">
        <v>1619.1769999999999</v>
      </c>
      <c r="L12" s="6">
        <v>405.48500000000001</v>
      </c>
      <c r="M12" s="7">
        <f t="shared" si="2"/>
        <v>1213.692</v>
      </c>
      <c r="N12" s="6">
        <v>1213.692</v>
      </c>
      <c r="O12" s="6">
        <v>1213.692</v>
      </c>
      <c r="P12" s="6">
        <v>1000</v>
      </c>
      <c r="Q12" s="8">
        <f t="shared" si="3"/>
        <v>213.69200000000001</v>
      </c>
      <c r="R12" s="6">
        <v>10747.466</v>
      </c>
      <c r="S12" s="6">
        <v>1799.56</v>
      </c>
      <c r="T12" s="6">
        <v>6280.491</v>
      </c>
      <c r="U12" s="6">
        <v>150.613</v>
      </c>
      <c r="V12" s="6"/>
      <c r="W12" s="6">
        <v>4316.3620000000001</v>
      </c>
      <c r="X12" s="6">
        <v>24</v>
      </c>
      <c r="Y12" s="9">
        <f t="shared" si="4"/>
        <v>0</v>
      </c>
      <c r="Z12" s="17">
        <v>39264</v>
      </c>
      <c r="AA12" s="17">
        <v>39629</v>
      </c>
    </row>
    <row r="13" spans="1:27">
      <c r="A13" s="2" t="s">
        <v>59</v>
      </c>
      <c r="B13">
        <v>29177414</v>
      </c>
      <c r="C13" s="15" t="s">
        <v>42</v>
      </c>
      <c r="D13" s="6"/>
      <c r="E13" s="6">
        <v>3236.0540000000001</v>
      </c>
      <c r="F13" s="6">
        <v>499.88799999999998</v>
      </c>
      <c r="G13" s="6">
        <v>3.6869999999999998</v>
      </c>
      <c r="H13" s="6">
        <f t="shared" si="0"/>
        <v>503.57499999999999</v>
      </c>
      <c r="I13" s="6">
        <v>205.90899999999999</v>
      </c>
      <c r="J13" s="7">
        <f t="shared" si="1"/>
        <v>297.666</v>
      </c>
      <c r="K13" s="6">
        <v>297.666</v>
      </c>
      <c r="L13" s="6">
        <v>65.602000000000004</v>
      </c>
      <c r="M13" s="7">
        <f t="shared" si="2"/>
        <v>232.06399999999999</v>
      </c>
      <c r="N13" s="6">
        <v>232.06399999999999</v>
      </c>
      <c r="O13" s="6">
        <v>232.06399999999999</v>
      </c>
      <c r="P13" s="6">
        <v>0</v>
      </c>
      <c r="Q13" s="8">
        <f t="shared" si="3"/>
        <v>232.06399999999999</v>
      </c>
      <c r="R13" s="6">
        <v>5538.91</v>
      </c>
      <c r="S13" s="6">
        <v>0</v>
      </c>
      <c r="T13" s="6">
        <v>1407.0830000000001</v>
      </c>
      <c r="U13" s="6">
        <v>46.537999999999997</v>
      </c>
      <c r="V13" s="6">
        <v>1876.453</v>
      </c>
      <c r="W13" s="6">
        <v>2208.8359999999998</v>
      </c>
      <c r="X13" s="6">
        <v>5</v>
      </c>
      <c r="Y13" s="9">
        <f t="shared" si="4"/>
        <v>0</v>
      </c>
      <c r="Z13" s="17">
        <v>39356</v>
      </c>
      <c r="AA13" s="17">
        <v>39721</v>
      </c>
    </row>
    <row r="14" spans="1:27">
      <c r="A14" s="2" t="s">
        <v>37</v>
      </c>
      <c r="B14" s="14">
        <v>14986219</v>
      </c>
      <c r="C14" s="15" t="s">
        <v>42</v>
      </c>
      <c r="D14" s="6"/>
      <c r="E14" s="6">
        <v>27774</v>
      </c>
      <c r="F14" s="6">
        <v>1239</v>
      </c>
      <c r="G14" s="6">
        <f>990.025+749.47</f>
        <v>1739.4949999999999</v>
      </c>
      <c r="H14" s="6">
        <f t="shared" si="0"/>
        <v>2978.4949999999999</v>
      </c>
      <c r="I14" s="6">
        <f>1217.482+1179.031</f>
        <v>2396.5129999999999</v>
      </c>
      <c r="J14" s="7">
        <f t="shared" si="1"/>
        <v>581.98199999999997</v>
      </c>
      <c r="K14" s="6">
        <v>581.64400000000001</v>
      </c>
      <c r="L14" s="6">
        <v>464.11799999999999</v>
      </c>
      <c r="M14" s="7">
        <f t="shared" si="2"/>
        <v>117.52600000000001</v>
      </c>
      <c r="N14" s="6">
        <v>117.526</v>
      </c>
      <c r="O14" s="6">
        <v>117.526</v>
      </c>
      <c r="P14" s="6">
        <v>148.80000000000001</v>
      </c>
      <c r="Q14" s="8">
        <f t="shared" si="3"/>
        <v>-31.274000000000015</v>
      </c>
      <c r="R14" s="6">
        <v>72714.815000000002</v>
      </c>
      <c r="S14" s="6">
        <v>1902.1320000000001</v>
      </c>
      <c r="T14" s="6">
        <v>44530.245999999999</v>
      </c>
      <c r="U14" s="6">
        <v>3498.8530000000001</v>
      </c>
      <c r="V14" s="6">
        <v>13075.093000000001</v>
      </c>
      <c r="W14" s="6">
        <v>11610.623</v>
      </c>
      <c r="X14" s="6">
        <v>54</v>
      </c>
      <c r="Y14" s="9">
        <f t="shared" si="4"/>
        <v>0</v>
      </c>
      <c r="Z14" s="17">
        <v>39569</v>
      </c>
      <c r="AA14" s="17">
        <v>39933</v>
      </c>
    </row>
    <row r="15" spans="1:27" ht="15.75" thickBot="1">
      <c r="A15" s="21" t="s">
        <v>33</v>
      </c>
      <c r="B15" s="22">
        <v>32890210</v>
      </c>
      <c r="C15" s="23" t="s">
        <v>42</v>
      </c>
      <c r="D15" s="24"/>
      <c r="E15" s="24">
        <v>20068.522000000001</v>
      </c>
      <c r="F15" s="24">
        <v>2712.3290000000002</v>
      </c>
      <c r="G15" s="24">
        <v>394.69200000000001</v>
      </c>
      <c r="H15" s="24">
        <f t="shared" si="0"/>
        <v>3107.0210000000002</v>
      </c>
      <c r="I15" s="24">
        <v>901.03700000000003</v>
      </c>
      <c r="J15" s="25">
        <f t="shared" si="1"/>
        <v>2205.9840000000004</v>
      </c>
      <c r="K15" s="24">
        <v>2205.9839999999999</v>
      </c>
      <c r="L15" s="24">
        <v>666.98400000000004</v>
      </c>
      <c r="M15" s="25">
        <f t="shared" si="2"/>
        <v>1539</v>
      </c>
      <c r="N15" s="24">
        <v>1539</v>
      </c>
      <c r="O15" s="24">
        <v>1539</v>
      </c>
      <c r="P15" s="24">
        <v>600</v>
      </c>
      <c r="Q15" s="26">
        <f t="shared" si="3"/>
        <v>939</v>
      </c>
      <c r="R15" s="24">
        <v>45200.084000000003</v>
      </c>
      <c r="S15" s="24">
        <v>4506.7079999999996</v>
      </c>
      <c r="T15" s="24">
        <v>20147.125</v>
      </c>
      <c r="U15" s="24">
        <v>3975</v>
      </c>
      <c r="V15" s="24">
        <v>15345.383</v>
      </c>
      <c r="W15" s="24">
        <v>5732.576</v>
      </c>
      <c r="X15" s="24">
        <v>41</v>
      </c>
      <c r="Y15" s="27">
        <f t="shared" si="4"/>
        <v>0</v>
      </c>
      <c r="Z15" s="28">
        <v>39264</v>
      </c>
      <c r="AA15" s="28">
        <v>39629</v>
      </c>
    </row>
    <row r="16" spans="1:27" ht="15.75" thickBot="1">
      <c r="A16" s="29" t="s">
        <v>61</v>
      </c>
      <c r="B16" s="30"/>
      <c r="C16" s="31"/>
      <c r="D16" s="32"/>
      <c r="E16" s="32">
        <f>SUM(E3:E15)</f>
        <v>239217.44200000001</v>
      </c>
      <c r="F16" s="32">
        <f t="shared" ref="F16:X16" si="5">SUM(F3:F15)</f>
        <v>64429.516000000003</v>
      </c>
      <c r="G16" s="32">
        <f t="shared" si="5"/>
        <v>3514.152</v>
      </c>
      <c r="H16" s="32">
        <f t="shared" si="5"/>
        <v>67943.668000000005</v>
      </c>
      <c r="I16" s="32">
        <f t="shared" si="5"/>
        <v>18843.78</v>
      </c>
      <c r="J16" s="32"/>
      <c r="K16" s="32">
        <f t="shared" si="5"/>
        <v>46216.642999999996</v>
      </c>
      <c r="L16" s="32">
        <f t="shared" si="5"/>
        <v>12009.991000000002</v>
      </c>
      <c r="M16" s="32"/>
      <c r="N16" s="32">
        <f t="shared" si="5"/>
        <v>34206.650999999998</v>
      </c>
      <c r="O16" s="32">
        <f t="shared" si="5"/>
        <v>34206.650999999998</v>
      </c>
      <c r="P16" s="32">
        <f t="shared" si="5"/>
        <v>13712.8</v>
      </c>
      <c r="Q16" s="32">
        <f t="shared" si="5"/>
        <v>20493.850999999995</v>
      </c>
      <c r="R16" s="32">
        <f t="shared" si="5"/>
        <v>690650.70110000018</v>
      </c>
      <c r="S16" s="32">
        <f t="shared" si="5"/>
        <v>14951.7</v>
      </c>
      <c r="T16" s="32">
        <f t="shared" si="5"/>
        <v>279416.65700000001</v>
      </c>
      <c r="U16" s="32">
        <f t="shared" si="5"/>
        <v>17902.956999999999</v>
      </c>
      <c r="V16" s="32">
        <f t="shared" si="5"/>
        <v>200929.33499999999</v>
      </c>
      <c r="W16" s="32">
        <f t="shared" si="5"/>
        <v>192401.75</v>
      </c>
      <c r="X16" s="32">
        <f t="shared" si="5"/>
        <v>604</v>
      </c>
      <c r="Y16" s="32"/>
      <c r="Z16" s="32"/>
      <c r="AA16" s="33"/>
    </row>
    <row r="17" spans="1:9">
      <c r="A17" s="3"/>
    </row>
    <row r="18" spans="1:9" ht="15.75" thickBot="1">
      <c r="A18" s="3"/>
    </row>
    <row r="19" spans="1:9" ht="15.75" thickBot="1">
      <c r="A19" s="4" t="s">
        <v>2</v>
      </c>
      <c r="B19" s="2" t="s">
        <v>48</v>
      </c>
      <c r="C19" s="2" t="s">
        <v>49</v>
      </c>
      <c r="D19" s="2" t="s">
        <v>50</v>
      </c>
      <c r="E19" s="2" t="s">
        <v>51</v>
      </c>
      <c r="F19" s="2" t="s">
        <v>52</v>
      </c>
      <c r="G19" s="2" t="s">
        <v>53</v>
      </c>
      <c r="H19" s="2" t="s">
        <v>60</v>
      </c>
      <c r="I19" s="2" t="s">
        <v>55</v>
      </c>
    </row>
    <row r="20" spans="1:9">
      <c r="A20" s="2" t="s">
        <v>56</v>
      </c>
      <c r="B20" s="20">
        <f t="shared" ref="B20:B32" si="6">(R3+R37)/2</f>
        <v>148425.99</v>
      </c>
      <c r="C20" s="20">
        <f t="shared" ref="C20:C32" si="7">(T3+T37)/2</f>
        <v>102182.9405</v>
      </c>
      <c r="D20" s="19">
        <f t="shared" ref="D20:D32" si="8">F3/B20</f>
        <v>6.775690025715847E-2</v>
      </c>
      <c r="E20" s="19">
        <f t="shared" ref="E20:E32" si="9">F3/C20</f>
        <v>9.8420391415531841E-2</v>
      </c>
      <c r="F20" s="19">
        <f>P3/O3</f>
        <v>0</v>
      </c>
      <c r="G20" s="19">
        <f>T3/R3</f>
        <v>0.66599275876998953</v>
      </c>
      <c r="H20" s="20">
        <f>E3/X3</f>
        <v>124.04109696969697</v>
      </c>
      <c r="I20" s="19">
        <f>E3/R3</f>
        <v>0.13098255812294013</v>
      </c>
    </row>
    <row r="21" spans="1:9">
      <c r="A21" s="1" t="s">
        <v>34</v>
      </c>
      <c r="B21" s="20">
        <f t="shared" si="6"/>
        <v>6418.8899999999994</v>
      </c>
      <c r="C21" s="20">
        <f t="shared" si="7"/>
        <v>986.70849999999996</v>
      </c>
      <c r="D21" s="19">
        <f t="shared" si="8"/>
        <v>4.2334422306660501E-3</v>
      </c>
      <c r="E21" s="19">
        <f t="shared" si="9"/>
        <v>2.7540048555373751E-2</v>
      </c>
      <c r="F21" s="19">
        <f t="shared" ref="F21:F32" si="10">P4/O4</f>
        <v>0</v>
      </c>
      <c r="G21" s="19">
        <f t="shared" ref="G21:G32" si="11">T4/R4</f>
        <v>0.13619448148843971</v>
      </c>
      <c r="H21" s="20">
        <f t="shared" ref="H21:H32" si="12">E4/X4</f>
        <v>271.72239999999999</v>
      </c>
      <c r="I21" s="19">
        <f t="shared" ref="I21:I32" si="13">E4/R4</f>
        <v>0.41843487152321146</v>
      </c>
    </row>
    <row r="22" spans="1:9">
      <c r="A22" s="1" t="s">
        <v>44</v>
      </c>
      <c r="B22" s="20">
        <f t="shared" si="6"/>
        <v>68902.612999999998</v>
      </c>
      <c r="C22" s="20">
        <f t="shared" si="7"/>
        <v>19414.879500000003</v>
      </c>
      <c r="D22" s="19">
        <f t="shared" si="8"/>
        <v>4.1089051296211369E-2</v>
      </c>
      <c r="E22" s="19">
        <f t="shared" si="9"/>
        <v>0.14582336192197329</v>
      </c>
      <c r="F22" s="19">
        <f t="shared" si="10"/>
        <v>0</v>
      </c>
      <c r="G22" s="19">
        <f t="shared" si="11"/>
        <v>0.27206374325996097</v>
      </c>
      <c r="H22" s="20">
        <f t="shared" si="12"/>
        <v>470.06858252427185</v>
      </c>
      <c r="I22" s="19">
        <f t="shared" si="13"/>
        <v>0.67394215705636284</v>
      </c>
    </row>
    <row r="23" spans="1:9">
      <c r="A23" s="1" t="s">
        <v>35</v>
      </c>
      <c r="B23" s="20">
        <f t="shared" si="6"/>
        <v>17589.691500000001</v>
      </c>
      <c r="C23" s="20">
        <f t="shared" si="7"/>
        <v>5894.2635</v>
      </c>
      <c r="D23" s="19">
        <f t="shared" si="8"/>
        <v>0.19217966386732818</v>
      </c>
      <c r="E23" s="19">
        <f t="shared" si="9"/>
        <v>0.57350354289386618</v>
      </c>
      <c r="F23" s="19">
        <f t="shared" si="10"/>
        <v>2.9855132633759159E-2</v>
      </c>
      <c r="G23" s="19">
        <f t="shared" si="11"/>
        <v>0.36026597153433298</v>
      </c>
      <c r="H23" s="20" t="s">
        <v>43</v>
      </c>
      <c r="I23" s="19">
        <f t="shared" si="13"/>
        <v>0.50717370730197997</v>
      </c>
    </row>
    <row r="24" spans="1:9">
      <c r="A24" s="1" t="s">
        <v>36</v>
      </c>
      <c r="B24" s="20">
        <f t="shared" si="6"/>
        <v>16419.335999999999</v>
      </c>
      <c r="C24" s="20">
        <f t="shared" si="7"/>
        <v>6181.2160000000003</v>
      </c>
      <c r="D24" s="19">
        <f t="shared" si="8"/>
        <v>5.9376274412071231E-2</v>
      </c>
      <c r="E24" s="19">
        <f t="shared" si="9"/>
        <v>0.15772284935520778</v>
      </c>
      <c r="F24" s="19">
        <f t="shared" si="10"/>
        <v>0</v>
      </c>
      <c r="G24" s="19">
        <f t="shared" si="11"/>
        <v>0.38794060874457559</v>
      </c>
      <c r="H24" s="20">
        <f t="shared" si="12"/>
        <v>341.78030434782607</v>
      </c>
      <c r="I24" s="19">
        <f t="shared" si="13"/>
        <v>0.51088306548023499</v>
      </c>
    </row>
    <row r="25" spans="1:9">
      <c r="A25" s="1" t="s">
        <v>57</v>
      </c>
      <c r="B25" s="20">
        <f t="shared" si="6"/>
        <v>14854.825000000001</v>
      </c>
      <c r="C25" s="20">
        <f t="shared" si="7"/>
        <v>7398.7094999999999</v>
      </c>
      <c r="D25" s="19">
        <f t="shared" si="8"/>
        <v>0.3377682335537443</v>
      </c>
      <c r="E25" s="19">
        <f t="shared" si="9"/>
        <v>0.67815718403324254</v>
      </c>
      <c r="F25" s="19">
        <f t="shared" si="10"/>
        <v>0.69843756722461581</v>
      </c>
      <c r="G25" s="19">
        <f t="shared" si="11"/>
        <v>0.52734908789638035</v>
      </c>
      <c r="H25" s="20">
        <f t="shared" si="12"/>
        <v>796.20136842105262</v>
      </c>
      <c r="I25" s="19">
        <f t="shared" si="13"/>
        <v>0.91819296962487051</v>
      </c>
    </row>
    <row r="26" spans="1:9">
      <c r="A26" s="1" t="s">
        <v>32</v>
      </c>
      <c r="B26" s="20">
        <f t="shared" si="6"/>
        <v>29440.536499999998</v>
      </c>
      <c r="C26" s="20">
        <f t="shared" si="7"/>
        <v>9343.6720000000005</v>
      </c>
      <c r="D26" s="19">
        <f t="shared" si="8"/>
        <v>0.17545937044999166</v>
      </c>
      <c r="E26" s="19">
        <f t="shared" si="9"/>
        <v>0.55284667526856679</v>
      </c>
      <c r="F26" s="19">
        <f t="shared" si="10"/>
        <v>0.42815354197663197</v>
      </c>
      <c r="G26" s="19">
        <f t="shared" si="11"/>
        <v>0.29696272469964607</v>
      </c>
      <c r="H26" s="20">
        <f t="shared" si="12"/>
        <v>649.96881250000001</v>
      </c>
      <c r="I26" s="19">
        <f t="shared" si="13"/>
        <v>0.60389891199487322</v>
      </c>
    </row>
    <row r="27" spans="1:9">
      <c r="A27" s="2" t="s">
        <v>39</v>
      </c>
      <c r="B27" s="20">
        <f t="shared" si="6"/>
        <v>39159.805550000005</v>
      </c>
      <c r="C27" s="20">
        <f t="shared" si="7"/>
        <v>7985.1890000000003</v>
      </c>
      <c r="D27" s="19">
        <f t="shared" si="8"/>
        <v>0.13964849730976256</v>
      </c>
      <c r="E27" s="19">
        <f t="shared" si="9"/>
        <v>0.68484390288069574</v>
      </c>
      <c r="F27" s="19">
        <f t="shared" si="10"/>
        <v>0.705008060004646</v>
      </c>
      <c r="G27" s="19">
        <f t="shared" si="11"/>
        <v>0.22329656250078736</v>
      </c>
      <c r="H27" s="20">
        <f t="shared" si="12"/>
        <v>550.92707317073166</v>
      </c>
      <c r="I27" s="19">
        <f t="shared" si="13"/>
        <v>0.53638437024794805</v>
      </c>
    </row>
    <row r="28" spans="1:9">
      <c r="A28" s="1" t="s">
        <v>31</v>
      </c>
      <c r="B28" s="20">
        <f t="shared" si="6"/>
        <v>164637.71299999999</v>
      </c>
      <c r="C28" s="20">
        <f t="shared" si="7"/>
        <v>36789.434500000003</v>
      </c>
      <c r="D28" s="19">
        <f t="shared" si="8"/>
        <v>0.15599999254119865</v>
      </c>
      <c r="E28" s="19">
        <f t="shared" si="9"/>
        <v>0.6981211412749494</v>
      </c>
      <c r="F28" s="19">
        <f t="shared" si="10"/>
        <v>0.40330194053433877</v>
      </c>
      <c r="G28" s="19">
        <f t="shared" si="11"/>
        <v>0.21284143568062486</v>
      </c>
      <c r="H28" s="20">
        <f t="shared" si="12"/>
        <v>401.16503448275864</v>
      </c>
      <c r="I28" s="19">
        <f t="shared" si="13"/>
        <v>0.1797277693703529</v>
      </c>
    </row>
    <row r="29" spans="1:9">
      <c r="A29" s="1" t="s">
        <v>40</v>
      </c>
      <c r="B29" s="20">
        <f t="shared" si="6"/>
        <v>11475.733</v>
      </c>
      <c r="C29" s="20">
        <f t="shared" si="7"/>
        <v>5673.7455</v>
      </c>
      <c r="D29" s="19">
        <f t="shared" si="8"/>
        <v>0.11960900449670624</v>
      </c>
      <c r="E29" s="19">
        <f t="shared" si="9"/>
        <v>0.24192149612632433</v>
      </c>
      <c r="F29" s="19">
        <f t="shared" si="10"/>
        <v>0.82393226617626214</v>
      </c>
      <c r="G29" s="19">
        <f t="shared" si="11"/>
        <v>0.58436946904507536</v>
      </c>
      <c r="H29" s="20">
        <f t="shared" si="12"/>
        <v>229.00716666666665</v>
      </c>
      <c r="I29" s="19">
        <f t="shared" si="13"/>
        <v>0.51139235983626274</v>
      </c>
    </row>
    <row r="30" spans="1:9">
      <c r="A30" s="1" t="s">
        <v>41</v>
      </c>
      <c r="B30" s="20">
        <f t="shared" si="6"/>
        <v>5820.4549999999999</v>
      </c>
      <c r="C30" s="20">
        <f t="shared" si="7"/>
        <v>1291.0415</v>
      </c>
      <c r="D30" s="19">
        <f t="shared" si="8"/>
        <v>8.5884694581437354E-2</v>
      </c>
      <c r="E30" s="19">
        <f t="shared" si="9"/>
        <v>0.38719746809068489</v>
      </c>
      <c r="F30" s="19">
        <f t="shared" si="10"/>
        <v>0</v>
      </c>
      <c r="G30" s="19">
        <f t="shared" si="11"/>
        <v>0.25403608291161983</v>
      </c>
      <c r="H30" s="20">
        <f t="shared" si="12"/>
        <v>647.21080000000006</v>
      </c>
      <c r="I30" s="19">
        <f t="shared" si="13"/>
        <v>0.58424022054880842</v>
      </c>
    </row>
    <row r="31" spans="1:9">
      <c r="A31" s="1" t="s">
        <v>37</v>
      </c>
      <c r="B31" s="20">
        <f t="shared" si="6"/>
        <v>73095.120500000005</v>
      </c>
      <c r="C31" s="20">
        <f t="shared" si="7"/>
        <v>44545.883000000002</v>
      </c>
      <c r="D31" s="19">
        <f t="shared" si="8"/>
        <v>1.6950515869250123E-2</v>
      </c>
      <c r="E31" s="19">
        <f t="shared" si="9"/>
        <v>2.7814018188841379E-2</v>
      </c>
      <c r="F31" s="19">
        <f t="shared" si="10"/>
        <v>1.266102819801576</v>
      </c>
      <c r="G31" s="19">
        <f t="shared" si="11"/>
        <v>0.6123957820699949</v>
      </c>
      <c r="H31" s="20">
        <f t="shared" si="12"/>
        <v>514.33333333333337</v>
      </c>
      <c r="I31" s="19">
        <f t="shared" si="13"/>
        <v>0.381957927005659</v>
      </c>
    </row>
    <row r="32" spans="1:9">
      <c r="A32" s="1" t="s">
        <v>33</v>
      </c>
      <c r="B32" s="20">
        <f t="shared" si="6"/>
        <v>44939.302500000005</v>
      </c>
      <c r="C32" s="20">
        <f t="shared" si="7"/>
        <v>19480.059499999999</v>
      </c>
      <c r="D32" s="19">
        <f t="shared" si="8"/>
        <v>6.0355387135792769E-2</v>
      </c>
      <c r="E32" s="19">
        <f t="shared" si="9"/>
        <v>0.13923617635767491</v>
      </c>
      <c r="F32" s="19">
        <f t="shared" si="10"/>
        <v>0.38986354775828458</v>
      </c>
      <c r="G32" s="19">
        <f t="shared" si="11"/>
        <v>0.44573202563074882</v>
      </c>
      <c r="H32" s="20">
        <f t="shared" si="12"/>
        <v>489.47614634146345</v>
      </c>
      <c r="I32" s="19">
        <f t="shared" si="13"/>
        <v>0.44399302443774219</v>
      </c>
    </row>
    <row r="33" spans="1:27">
      <c r="A33" s="5"/>
    </row>
    <row r="34" spans="1:27">
      <c r="A34" s="5"/>
    </row>
    <row r="35" spans="1:27" s="16" customFormat="1" ht="45">
      <c r="A35" s="11" t="s">
        <v>3</v>
      </c>
      <c r="B35" s="11" t="s">
        <v>5</v>
      </c>
      <c r="C35" s="11" t="s">
        <v>6</v>
      </c>
      <c r="D35" s="11" t="s">
        <v>7</v>
      </c>
      <c r="E35" s="11" t="s">
        <v>8</v>
      </c>
      <c r="F35" s="11" t="s">
        <v>9</v>
      </c>
      <c r="G35" s="11" t="s">
        <v>10</v>
      </c>
      <c r="H35" s="11" t="s">
        <v>11</v>
      </c>
      <c r="I35" s="11" t="s">
        <v>12</v>
      </c>
      <c r="J35" s="11" t="s">
        <v>13</v>
      </c>
      <c r="K35" s="11" t="s">
        <v>14</v>
      </c>
      <c r="L35" s="11" t="s">
        <v>15</v>
      </c>
      <c r="M35" s="11" t="s">
        <v>16</v>
      </c>
      <c r="N35" s="11" t="s">
        <v>17</v>
      </c>
      <c r="O35" s="11" t="s">
        <v>18</v>
      </c>
      <c r="P35" s="11" t="s">
        <v>19</v>
      </c>
      <c r="Q35" s="11" t="s">
        <v>20</v>
      </c>
      <c r="R35" s="11" t="s">
        <v>21</v>
      </c>
      <c r="S35" s="11" t="s">
        <v>22</v>
      </c>
      <c r="T35" s="11" t="s">
        <v>23</v>
      </c>
      <c r="U35" s="11" t="s">
        <v>24</v>
      </c>
      <c r="V35" s="11" t="s">
        <v>25</v>
      </c>
      <c r="W35" s="11" t="s">
        <v>26</v>
      </c>
      <c r="X35" s="11" t="s">
        <v>27</v>
      </c>
      <c r="Y35" s="11" t="s">
        <v>28</v>
      </c>
      <c r="Z35" s="11" t="s">
        <v>29</v>
      </c>
      <c r="AA35" s="11" t="s">
        <v>30</v>
      </c>
    </row>
    <row r="36" spans="1:27">
      <c r="A36" s="2" t="s">
        <v>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>
      <c r="A37" s="2" t="s">
        <v>56</v>
      </c>
      <c r="B37" s="15">
        <v>16415588</v>
      </c>
      <c r="C37" s="15" t="s">
        <v>42</v>
      </c>
      <c r="D37" s="6"/>
      <c r="E37" s="6">
        <v>18716.96</v>
      </c>
      <c r="F37" s="6">
        <v>7611.3860000000004</v>
      </c>
      <c r="G37" s="6">
        <v>1055.607</v>
      </c>
      <c r="H37" s="6">
        <v>7611.3860000000004</v>
      </c>
      <c r="I37" s="6">
        <v>4166.84</v>
      </c>
      <c r="J37" s="7">
        <f t="shared" ref="J37:J49" si="14">F37+G37-I37</f>
        <v>4500.1530000000002</v>
      </c>
      <c r="K37" s="6">
        <v>4500.1229999999996</v>
      </c>
      <c r="L37" s="6">
        <v>841.05499999999995</v>
      </c>
      <c r="M37" s="7">
        <f t="shared" ref="M37:M49" si="15">K37-L37</f>
        <v>3659.0679999999998</v>
      </c>
      <c r="N37" s="6">
        <v>3659.0680000000002</v>
      </c>
      <c r="O37" s="6">
        <v>3659.0680000000002</v>
      </c>
      <c r="P37" s="6">
        <v>0</v>
      </c>
      <c r="Q37" s="8">
        <f t="shared" ref="Q37:Q49" si="16">O37-P37</f>
        <v>3659.0680000000002</v>
      </c>
      <c r="R37" s="6">
        <v>140596.20600000001</v>
      </c>
      <c r="S37" s="6">
        <v>44.322000000000003</v>
      </c>
      <c r="T37" s="6">
        <f>20300.667+80000</f>
        <v>100300.667</v>
      </c>
      <c r="U37" s="6">
        <v>3037</v>
      </c>
      <c r="V37" s="6">
        <v>0</v>
      </c>
      <c r="W37" s="6">
        <v>37258.538999999997</v>
      </c>
      <c r="X37" s="6">
        <v>158</v>
      </c>
      <c r="Y37" s="9">
        <f t="shared" ref="Y37:Y49" si="17">R37-(T37+U37+V37+W37)</f>
        <v>0</v>
      </c>
      <c r="Z37" s="17">
        <v>38991</v>
      </c>
      <c r="AA37" s="17">
        <v>39355</v>
      </c>
    </row>
    <row r="38" spans="1:27">
      <c r="A38" s="2" t="s">
        <v>34</v>
      </c>
      <c r="B38" s="13">
        <v>73295017</v>
      </c>
      <c r="C38" s="15" t="s">
        <v>42</v>
      </c>
      <c r="D38" s="6"/>
      <c r="E38" s="6">
        <v>2461</v>
      </c>
      <c r="F38" s="6">
        <v>-426</v>
      </c>
      <c r="G38" s="6">
        <v>14</v>
      </c>
      <c r="H38" s="6">
        <f t="shared" ref="H38:H49" si="18">F38+G38</f>
        <v>-412</v>
      </c>
      <c r="I38" s="6">
        <v>244</v>
      </c>
      <c r="J38" s="7">
        <f t="shared" si="14"/>
        <v>-656</v>
      </c>
      <c r="K38" s="6">
        <v>-656</v>
      </c>
      <c r="L38" s="6">
        <v>-139</v>
      </c>
      <c r="M38" s="7">
        <f t="shared" si="15"/>
        <v>-517</v>
      </c>
      <c r="N38" s="6">
        <v>-517</v>
      </c>
      <c r="O38" s="6">
        <v>-517</v>
      </c>
      <c r="P38" s="6">
        <v>0</v>
      </c>
      <c r="Q38" s="8">
        <f t="shared" si="16"/>
        <v>-517</v>
      </c>
      <c r="R38" s="6">
        <v>6344</v>
      </c>
      <c r="S38" s="6">
        <v>193</v>
      </c>
      <c r="T38" s="6">
        <v>1089</v>
      </c>
      <c r="U38" s="6">
        <v>0</v>
      </c>
      <c r="V38" s="6">
        <v>4190</v>
      </c>
      <c r="W38" s="6">
        <v>1065</v>
      </c>
      <c r="X38" s="6">
        <v>10</v>
      </c>
      <c r="Y38" s="9">
        <f t="shared" si="17"/>
        <v>0</v>
      </c>
      <c r="Z38" s="17">
        <v>39083</v>
      </c>
      <c r="AA38" s="17">
        <v>39447</v>
      </c>
    </row>
    <row r="39" spans="1:27">
      <c r="A39" s="2" t="s">
        <v>44</v>
      </c>
      <c r="B39" s="13">
        <v>10166470</v>
      </c>
      <c r="C39" s="15" t="s">
        <v>42</v>
      </c>
      <c r="D39" s="6">
        <v>94341.077000000005</v>
      </c>
      <c r="E39" s="6">
        <v>45291.538999999997</v>
      </c>
      <c r="F39" s="6">
        <v>2073.3380000000002</v>
      </c>
      <c r="G39" s="6">
        <v>80.195999999999998</v>
      </c>
      <c r="H39" s="6">
        <f t="shared" si="18"/>
        <v>2153.5340000000001</v>
      </c>
      <c r="I39" s="6">
        <v>1299.854</v>
      </c>
      <c r="J39" s="7">
        <f t="shared" si="14"/>
        <v>853.68000000000006</v>
      </c>
      <c r="K39" s="6">
        <v>853.68</v>
      </c>
      <c r="L39" s="6">
        <v>42.015000000000001</v>
      </c>
      <c r="M39" s="7">
        <f t="shared" si="15"/>
        <v>811.66499999999996</v>
      </c>
      <c r="N39" s="6">
        <v>811.66499999999996</v>
      </c>
      <c r="O39" s="6">
        <v>811.66499999999996</v>
      </c>
      <c r="P39" s="6">
        <v>0</v>
      </c>
      <c r="Q39" s="8">
        <f t="shared" si="16"/>
        <v>811.66499999999996</v>
      </c>
      <c r="R39" s="6">
        <v>65963.653999999995</v>
      </c>
      <c r="S39" s="6">
        <v>883.43100000000004</v>
      </c>
      <c r="T39" s="6">
        <v>19284.272000000001</v>
      </c>
      <c r="U39" s="6">
        <v>1680</v>
      </c>
      <c r="V39" s="6">
        <v>23946.762999999999</v>
      </c>
      <c r="W39" s="6">
        <v>21052.618999999999</v>
      </c>
      <c r="X39" s="6">
        <v>95</v>
      </c>
      <c r="Y39" s="9">
        <f t="shared" si="17"/>
        <v>0</v>
      </c>
      <c r="Z39" s="17">
        <v>39083</v>
      </c>
      <c r="AA39" s="17">
        <v>39447</v>
      </c>
    </row>
    <row r="40" spans="1:27">
      <c r="A40" s="2" t="s">
        <v>35</v>
      </c>
      <c r="B40" s="13">
        <v>21780030</v>
      </c>
      <c r="C40" s="15" t="s">
        <v>42</v>
      </c>
      <c r="D40" s="6"/>
      <c r="E40" s="6">
        <v>7116.7179999999998</v>
      </c>
      <c r="F40" s="6">
        <v>1606.058</v>
      </c>
      <c r="G40" s="6">
        <v>71.811999999999998</v>
      </c>
      <c r="H40" s="6">
        <f t="shared" si="18"/>
        <v>1677.87</v>
      </c>
      <c r="I40" s="6">
        <v>466.23700000000002</v>
      </c>
      <c r="J40" s="7">
        <f t="shared" si="14"/>
        <v>1211.6329999999998</v>
      </c>
      <c r="K40" s="6">
        <v>1211.633</v>
      </c>
      <c r="L40" s="6">
        <v>240.89699999999999</v>
      </c>
      <c r="M40" s="7">
        <f t="shared" si="15"/>
        <v>970.7360000000001</v>
      </c>
      <c r="N40" s="6">
        <v>970.73599999999999</v>
      </c>
      <c r="O40" s="6">
        <v>970.73599999999999</v>
      </c>
      <c r="P40" s="6">
        <v>60</v>
      </c>
      <c r="Q40" s="8">
        <f t="shared" si="16"/>
        <v>910.73599999999999</v>
      </c>
      <c r="R40" s="6">
        <v>15926.646000000001</v>
      </c>
      <c r="S40" s="6">
        <v>1134.6120000000001</v>
      </c>
      <c r="T40" s="6">
        <v>4852.4210000000003</v>
      </c>
      <c r="U40" s="6">
        <v>550.67399999999998</v>
      </c>
      <c r="V40" s="6">
        <v>5980.567</v>
      </c>
      <c r="W40" s="6">
        <v>4542.9840000000004</v>
      </c>
      <c r="X40" s="6" t="s">
        <v>43</v>
      </c>
      <c r="Y40" s="9">
        <f t="shared" si="17"/>
        <v>0</v>
      </c>
      <c r="Z40" s="17">
        <v>39083</v>
      </c>
      <c r="AA40" s="17">
        <v>39447</v>
      </c>
    </row>
    <row r="41" spans="1:27">
      <c r="A41" s="2" t="s">
        <v>36</v>
      </c>
      <c r="B41">
        <v>55591628</v>
      </c>
      <c r="C41" s="15" t="s">
        <v>42</v>
      </c>
      <c r="D41" s="6"/>
      <c r="E41" s="6">
        <v>9233.9069999999992</v>
      </c>
      <c r="F41" s="6">
        <v>2381.703</v>
      </c>
      <c r="G41" s="6">
        <v>59.384999999999998</v>
      </c>
      <c r="H41" s="6">
        <f t="shared" si="18"/>
        <v>2441.0880000000002</v>
      </c>
      <c r="I41" s="6">
        <v>385.70800000000003</v>
      </c>
      <c r="J41" s="7">
        <f t="shared" si="14"/>
        <v>2055.38</v>
      </c>
      <c r="K41" s="6">
        <v>2055.38</v>
      </c>
      <c r="L41" s="6">
        <v>541.37800000000004</v>
      </c>
      <c r="M41" s="7">
        <f t="shared" si="15"/>
        <v>1514.002</v>
      </c>
      <c r="N41" s="6">
        <v>1514.002</v>
      </c>
      <c r="O41" s="6">
        <v>1514.002</v>
      </c>
      <c r="P41" s="6">
        <v>1000</v>
      </c>
      <c r="Q41" s="8">
        <f t="shared" si="16"/>
        <v>514.00199999999995</v>
      </c>
      <c r="R41" s="6">
        <v>17451.692999999999</v>
      </c>
      <c r="S41" s="6">
        <v>1383.4010000000001</v>
      </c>
      <c r="T41" s="6">
        <v>6393.1980000000003</v>
      </c>
      <c r="U41" s="6">
        <v>279.57299999999998</v>
      </c>
      <c r="V41" s="6">
        <v>5504.8450000000003</v>
      </c>
      <c r="W41" s="6">
        <v>5274.0770000000002</v>
      </c>
      <c r="X41" s="6">
        <v>24</v>
      </c>
      <c r="Y41" s="9">
        <f t="shared" si="17"/>
        <v>0</v>
      </c>
      <c r="Z41" s="17">
        <v>39083</v>
      </c>
      <c r="AA41" s="17">
        <v>39447</v>
      </c>
    </row>
    <row r="42" spans="1:27">
      <c r="A42" s="2" t="s">
        <v>38</v>
      </c>
      <c r="B42" s="14">
        <v>20911808</v>
      </c>
      <c r="C42" s="15" t="s">
        <v>46</v>
      </c>
      <c r="D42" s="6"/>
      <c r="E42" s="6">
        <v>10644</v>
      </c>
      <c r="F42" s="6">
        <v>1679</v>
      </c>
      <c r="G42" s="6">
        <v>3</v>
      </c>
      <c r="H42" s="6">
        <f t="shared" si="18"/>
        <v>1682</v>
      </c>
      <c r="I42" s="6">
        <v>340</v>
      </c>
      <c r="J42" s="7">
        <f t="shared" si="14"/>
        <v>1342</v>
      </c>
      <c r="K42" s="6">
        <v>1342</v>
      </c>
      <c r="L42" s="6">
        <v>159</v>
      </c>
      <c r="M42" s="7">
        <f t="shared" si="15"/>
        <v>1183</v>
      </c>
      <c r="N42" s="6">
        <v>1183</v>
      </c>
      <c r="O42" s="6">
        <v>1183</v>
      </c>
      <c r="P42" s="6">
        <v>1000</v>
      </c>
      <c r="Q42" s="8">
        <f t="shared" si="16"/>
        <v>183</v>
      </c>
      <c r="R42" s="6">
        <v>13234</v>
      </c>
      <c r="S42" s="6">
        <v>690</v>
      </c>
      <c r="T42" s="6">
        <v>6109</v>
      </c>
      <c r="U42" s="6">
        <v>1166</v>
      </c>
      <c r="V42" s="6">
        <v>3116</v>
      </c>
      <c r="W42" s="6">
        <v>2843</v>
      </c>
      <c r="X42" s="6">
        <v>18</v>
      </c>
      <c r="Y42" s="9">
        <f t="shared" si="17"/>
        <v>0</v>
      </c>
      <c r="Z42" s="17">
        <v>39083</v>
      </c>
      <c r="AA42" s="17">
        <v>39447</v>
      </c>
    </row>
    <row r="43" spans="1:27">
      <c r="A43" s="2" t="s">
        <v>32</v>
      </c>
      <c r="B43" s="13">
        <v>13235872</v>
      </c>
      <c r="C43" s="15" t="s">
        <v>42</v>
      </c>
      <c r="D43" s="6"/>
      <c r="E43" s="6">
        <v>19127.454000000002</v>
      </c>
      <c r="F43" s="6">
        <v>4171.8339999999998</v>
      </c>
      <c r="G43" s="6">
        <v>132.947</v>
      </c>
      <c r="H43" s="6">
        <f t="shared" si="18"/>
        <v>4304.7809999999999</v>
      </c>
      <c r="I43" s="6">
        <v>603.904</v>
      </c>
      <c r="J43" s="7">
        <f t="shared" si="14"/>
        <v>3700.877</v>
      </c>
      <c r="K43" s="6">
        <v>3700.877</v>
      </c>
      <c r="L43" s="6">
        <v>871.42100000000005</v>
      </c>
      <c r="M43" s="7">
        <f t="shared" si="15"/>
        <v>2829.4560000000001</v>
      </c>
      <c r="N43" s="6">
        <v>2829.4560000000001</v>
      </c>
      <c r="O43" s="6">
        <v>2829.4560000000001</v>
      </c>
      <c r="P43" s="6">
        <v>1400</v>
      </c>
      <c r="Q43" s="8">
        <f t="shared" si="16"/>
        <v>1429.4560000000001</v>
      </c>
      <c r="R43" s="6">
        <v>24439.875</v>
      </c>
      <c r="S43" s="6">
        <v>6.3070000000000004</v>
      </c>
      <c r="T43" s="6">
        <v>8459.5920000000006</v>
      </c>
      <c r="U43" s="6">
        <v>0</v>
      </c>
      <c r="V43" s="6">
        <v>5247.6589999999997</v>
      </c>
      <c r="W43" s="6">
        <v>10732.624</v>
      </c>
      <c r="X43" s="6">
        <v>29</v>
      </c>
      <c r="Y43" s="9">
        <f t="shared" si="17"/>
        <v>0</v>
      </c>
      <c r="Z43" s="10">
        <v>38991</v>
      </c>
      <c r="AA43" s="10">
        <v>39355</v>
      </c>
    </row>
    <row r="44" spans="1:27">
      <c r="A44" s="2" t="s">
        <v>45</v>
      </c>
      <c r="B44" s="13">
        <v>31588642</v>
      </c>
      <c r="C44" s="15" t="s">
        <v>42</v>
      </c>
      <c r="D44" s="6"/>
      <c r="E44" s="6" t="s">
        <v>47</v>
      </c>
      <c r="F44" s="6" t="s">
        <v>47</v>
      </c>
      <c r="G44" s="6" t="s">
        <v>47</v>
      </c>
      <c r="H44" s="6" t="e">
        <f t="shared" si="18"/>
        <v>#VALUE!</v>
      </c>
      <c r="I44" s="6" t="s">
        <v>47</v>
      </c>
      <c r="J44" s="7" t="e">
        <f t="shared" si="14"/>
        <v>#VALUE!</v>
      </c>
      <c r="K44" s="6" t="s">
        <v>47</v>
      </c>
      <c r="L44" s="6" t="s">
        <v>47</v>
      </c>
      <c r="M44" s="7" t="e">
        <f t="shared" si="15"/>
        <v>#VALUE!</v>
      </c>
      <c r="N44" s="6" t="s">
        <v>47</v>
      </c>
      <c r="O44" s="6" t="s">
        <v>47</v>
      </c>
      <c r="P44" s="6" t="s">
        <v>47</v>
      </c>
      <c r="Q44" s="8" t="e">
        <f t="shared" si="16"/>
        <v>#VALUE!</v>
      </c>
      <c r="R44" s="6">
        <v>36208</v>
      </c>
      <c r="S44" s="6" t="s">
        <v>47</v>
      </c>
      <c r="T44" s="6">
        <v>6567</v>
      </c>
      <c r="U44" s="6" t="s">
        <v>47</v>
      </c>
      <c r="V44" s="6" t="s">
        <v>47</v>
      </c>
      <c r="W44" s="6" t="s">
        <v>47</v>
      </c>
      <c r="X44" s="6" t="s">
        <v>47</v>
      </c>
      <c r="Y44" s="9" t="e">
        <f t="shared" si="17"/>
        <v>#VALUE!</v>
      </c>
      <c r="Z44" s="15" t="s">
        <v>47</v>
      </c>
      <c r="AA44" s="15" t="s">
        <v>47</v>
      </c>
    </row>
    <row r="45" spans="1:27">
      <c r="A45" s="2" t="s">
        <v>31</v>
      </c>
      <c r="B45" s="14">
        <v>71150712</v>
      </c>
      <c r="C45" s="15" t="s">
        <v>42</v>
      </c>
      <c r="D45" s="6"/>
      <c r="E45" s="6">
        <v>28601.482</v>
      </c>
      <c r="F45" s="6">
        <v>21373.276000000002</v>
      </c>
      <c r="G45" s="6">
        <v>11.351000000000001</v>
      </c>
      <c r="H45" s="6">
        <f t="shared" si="18"/>
        <v>21384.627</v>
      </c>
      <c r="I45" s="6">
        <v>3963.674</v>
      </c>
      <c r="J45" s="7">
        <f t="shared" si="14"/>
        <v>17420.953000000001</v>
      </c>
      <c r="K45" s="6">
        <v>17420.953000000001</v>
      </c>
      <c r="L45" s="6">
        <v>4221.143</v>
      </c>
      <c r="M45" s="7">
        <f t="shared" si="15"/>
        <v>13199.810000000001</v>
      </c>
      <c r="N45" s="6">
        <v>13199.81</v>
      </c>
      <c r="O45" s="6">
        <v>13199.81</v>
      </c>
      <c r="P45" s="6">
        <v>6000</v>
      </c>
      <c r="Q45" s="8">
        <f t="shared" si="16"/>
        <v>7199.8099999999995</v>
      </c>
      <c r="R45" s="6">
        <v>135085.30100000001</v>
      </c>
      <c r="S45" s="6">
        <v>0.26500000000000001</v>
      </c>
      <c r="T45" s="6">
        <v>32247.164000000001</v>
      </c>
      <c r="U45" s="6">
        <v>65.701999999999998</v>
      </c>
      <c r="V45" s="6">
        <v>56918.855000000003</v>
      </c>
      <c r="W45" s="6">
        <v>45853.58</v>
      </c>
      <c r="X45" s="6">
        <v>74</v>
      </c>
      <c r="Y45" s="9">
        <f t="shared" si="17"/>
        <v>0</v>
      </c>
      <c r="Z45" s="10">
        <v>38899</v>
      </c>
      <c r="AA45" s="10">
        <v>39263</v>
      </c>
    </row>
    <row r="46" spans="1:27">
      <c r="A46" s="2" t="s">
        <v>40</v>
      </c>
      <c r="B46">
        <v>12601298</v>
      </c>
      <c r="C46" s="15" t="s">
        <v>42</v>
      </c>
      <c r="D46" s="6"/>
      <c r="E46" s="6">
        <v>7055</v>
      </c>
      <c r="F46" s="6">
        <v>2822</v>
      </c>
      <c r="G46" s="6">
        <v>67</v>
      </c>
      <c r="H46" s="6">
        <f t="shared" si="18"/>
        <v>2889</v>
      </c>
      <c r="I46" s="6">
        <v>134</v>
      </c>
      <c r="J46" s="7">
        <f t="shared" si="14"/>
        <v>2755</v>
      </c>
      <c r="K46" s="6">
        <v>2755</v>
      </c>
      <c r="L46" s="6">
        <v>659</v>
      </c>
      <c r="M46" s="7">
        <f t="shared" si="15"/>
        <v>2096</v>
      </c>
      <c r="N46" s="6">
        <v>2096</v>
      </c>
      <c r="O46" s="6">
        <v>2096</v>
      </c>
      <c r="P46" s="6">
        <v>0</v>
      </c>
      <c r="Q46" s="8">
        <f t="shared" si="16"/>
        <v>2096</v>
      </c>
      <c r="R46" s="6">
        <v>12204</v>
      </c>
      <c r="S46" s="6">
        <v>586</v>
      </c>
      <c r="T46" s="6">
        <v>5067</v>
      </c>
      <c r="U46" s="6">
        <v>206</v>
      </c>
      <c r="V46" s="6">
        <v>0</v>
      </c>
      <c r="W46" s="6">
        <v>6931</v>
      </c>
      <c r="X46" s="6">
        <v>23</v>
      </c>
      <c r="Y46" s="9">
        <f t="shared" si="17"/>
        <v>0</v>
      </c>
      <c r="Z46" s="17">
        <v>38899</v>
      </c>
      <c r="AA46" s="17">
        <v>39263</v>
      </c>
    </row>
    <row r="47" spans="1:27">
      <c r="A47" s="2" t="s">
        <v>41</v>
      </c>
      <c r="B47">
        <v>29177414</v>
      </c>
      <c r="C47" s="15" t="s">
        <v>42</v>
      </c>
      <c r="D47" s="6"/>
      <c r="E47" s="6">
        <v>2.5150000000000001</v>
      </c>
      <c r="F47" s="6">
        <v>256</v>
      </c>
      <c r="G47" s="6">
        <v>4</v>
      </c>
      <c r="H47" s="6">
        <f t="shared" si="18"/>
        <v>260</v>
      </c>
      <c r="I47" s="6">
        <v>203</v>
      </c>
      <c r="J47" s="7">
        <f t="shared" si="14"/>
        <v>57</v>
      </c>
      <c r="K47" s="6">
        <v>57</v>
      </c>
      <c r="L47" s="6">
        <v>23</v>
      </c>
      <c r="M47" s="7">
        <f t="shared" si="15"/>
        <v>34</v>
      </c>
      <c r="N47" s="6">
        <v>34</v>
      </c>
      <c r="O47" s="6">
        <v>34</v>
      </c>
      <c r="P47" s="6"/>
      <c r="Q47" s="8">
        <f t="shared" si="16"/>
        <v>34</v>
      </c>
      <c r="R47" s="6">
        <v>6102</v>
      </c>
      <c r="S47" s="6">
        <v>7</v>
      </c>
      <c r="T47" s="6">
        <v>1175</v>
      </c>
      <c r="U47" s="6">
        <v>44</v>
      </c>
      <c r="V47" s="6">
        <v>2290</v>
      </c>
      <c r="W47" s="6">
        <v>2593</v>
      </c>
      <c r="X47" s="6">
        <v>4</v>
      </c>
      <c r="Y47" s="9">
        <f t="shared" si="17"/>
        <v>0</v>
      </c>
      <c r="Z47" s="17">
        <v>38991</v>
      </c>
      <c r="AA47" s="17">
        <v>39355</v>
      </c>
    </row>
    <row r="48" spans="1:27">
      <c r="A48" s="2" t="s">
        <v>37</v>
      </c>
      <c r="B48" s="14">
        <v>14986219</v>
      </c>
      <c r="C48" s="15" t="s">
        <v>42</v>
      </c>
      <c r="D48" s="6"/>
      <c r="E48" s="6">
        <v>25170</v>
      </c>
      <c r="F48" s="6">
        <v>-1166.0350000000001</v>
      </c>
      <c r="G48" s="6">
        <v>7010.7340000000004</v>
      </c>
      <c r="H48" s="6">
        <f t="shared" si="18"/>
        <v>5844.6990000000005</v>
      </c>
      <c r="I48" s="6">
        <v>1171.9159999999999</v>
      </c>
      <c r="J48" s="7">
        <f t="shared" si="14"/>
        <v>4672.7830000000004</v>
      </c>
      <c r="K48" s="6">
        <v>4672.7830000000004</v>
      </c>
      <c r="L48" s="6">
        <v>-500.822</v>
      </c>
      <c r="M48" s="7">
        <f t="shared" si="15"/>
        <v>5173.6050000000005</v>
      </c>
      <c r="N48" s="6">
        <v>5173.6049999999996</v>
      </c>
      <c r="O48" s="6">
        <v>5173.6049999999996</v>
      </c>
      <c r="P48" s="6">
        <v>148.80000000000001</v>
      </c>
      <c r="Q48" s="8">
        <f t="shared" si="16"/>
        <v>5024.8049999999994</v>
      </c>
      <c r="R48" s="6">
        <v>73475.426000000007</v>
      </c>
      <c r="S48" s="6">
        <v>90.021000000000001</v>
      </c>
      <c r="T48" s="6">
        <v>44561.52</v>
      </c>
      <c r="U48" s="6">
        <v>2419.078</v>
      </c>
      <c r="V48" s="6">
        <v>14503.465</v>
      </c>
      <c r="W48" s="6">
        <v>11991.362999999999</v>
      </c>
      <c r="X48" s="6">
        <v>52</v>
      </c>
      <c r="Y48" s="18">
        <f t="shared" si="17"/>
        <v>0</v>
      </c>
      <c r="Z48" s="17">
        <v>39203</v>
      </c>
      <c r="AA48" s="17">
        <v>39568</v>
      </c>
    </row>
    <row r="49" spans="1:27" ht="15.75" thickBot="1">
      <c r="A49" s="2" t="s">
        <v>33</v>
      </c>
      <c r="B49" s="14">
        <v>32890210</v>
      </c>
      <c r="C49" s="15" t="s">
        <v>42</v>
      </c>
      <c r="D49" s="6"/>
      <c r="E49" s="6">
        <v>21618.272000000001</v>
      </c>
      <c r="F49" s="6">
        <v>4853.4009999999998</v>
      </c>
      <c r="G49" s="6">
        <v>951.87900000000002</v>
      </c>
      <c r="H49" s="6">
        <f t="shared" si="18"/>
        <v>5805.28</v>
      </c>
      <c r="I49" s="6">
        <v>832.85699999999997</v>
      </c>
      <c r="J49" s="7">
        <f t="shared" si="14"/>
        <v>4972.4229999999998</v>
      </c>
      <c r="K49" s="6">
        <v>4972.4229999999998</v>
      </c>
      <c r="L49" s="6">
        <v>892.06600000000003</v>
      </c>
      <c r="M49" s="7">
        <f t="shared" si="15"/>
        <v>4080.357</v>
      </c>
      <c r="N49" s="6">
        <v>4080.357</v>
      </c>
      <c r="O49" s="6">
        <v>4080.357</v>
      </c>
      <c r="P49" s="6">
        <v>600</v>
      </c>
      <c r="Q49" s="8">
        <f t="shared" si="16"/>
        <v>3480.357</v>
      </c>
      <c r="R49" s="6">
        <v>44678.521000000001</v>
      </c>
      <c r="S49" s="6">
        <v>6631.6660000000002</v>
      </c>
      <c r="T49" s="6">
        <v>18812.993999999999</v>
      </c>
      <c r="U49" s="6">
        <v>3670</v>
      </c>
      <c r="V49" s="6">
        <v>16534.972000000002</v>
      </c>
      <c r="W49" s="6">
        <v>5660.5550000000003</v>
      </c>
      <c r="X49" s="6">
        <v>40</v>
      </c>
      <c r="Y49" s="9">
        <f t="shared" si="17"/>
        <v>0</v>
      </c>
      <c r="Z49" s="10">
        <v>38899</v>
      </c>
      <c r="AA49" s="10">
        <v>39263</v>
      </c>
    </row>
    <row r="50" spans="1:27" ht="15.75" thickBot="1">
      <c r="A50" s="29" t="s">
        <v>61</v>
      </c>
      <c r="B50" s="30"/>
      <c r="C50" s="31"/>
      <c r="D50" s="32"/>
      <c r="E50" s="32">
        <f>SUM(E37:E49)</f>
        <v>195038.84699999998</v>
      </c>
      <c r="F50" s="32">
        <f t="shared" ref="F50:I50" si="19">SUM(F37:F49)</f>
        <v>47235.960999999996</v>
      </c>
      <c r="G50" s="32">
        <f t="shared" si="19"/>
        <v>9461.9110000000001</v>
      </c>
      <c r="H50" s="32" t="e">
        <f t="shared" si="19"/>
        <v>#VALUE!</v>
      </c>
      <c r="I50" s="32">
        <f t="shared" si="19"/>
        <v>13811.99</v>
      </c>
      <c r="J50" s="32"/>
      <c r="K50" s="32">
        <f t="shared" ref="K50:L50" si="20">SUM(K37:K49)</f>
        <v>42885.852000000006</v>
      </c>
      <c r="L50" s="32">
        <f t="shared" si="20"/>
        <v>7851.1529999999993</v>
      </c>
      <c r="M50" s="32"/>
      <c r="N50" s="32">
        <f t="shared" ref="N50:X50" si="21">SUM(N37:N49)</f>
        <v>35034.699000000001</v>
      </c>
      <c r="O50" s="32">
        <f t="shared" si="21"/>
        <v>35034.699000000001</v>
      </c>
      <c r="P50" s="32">
        <f t="shared" si="21"/>
        <v>10208.799999999999</v>
      </c>
      <c r="Q50" s="32" t="e">
        <f t="shared" si="21"/>
        <v>#VALUE!</v>
      </c>
      <c r="R50" s="32">
        <f t="shared" si="21"/>
        <v>591709.32199999993</v>
      </c>
      <c r="S50" s="32">
        <f t="shared" si="21"/>
        <v>11650.025000000001</v>
      </c>
      <c r="T50" s="32">
        <f t="shared" si="21"/>
        <v>254918.82799999998</v>
      </c>
      <c r="U50" s="32">
        <f t="shared" si="21"/>
        <v>13118.027</v>
      </c>
      <c r="V50" s="32">
        <f t="shared" si="21"/>
        <v>138233.12600000002</v>
      </c>
      <c r="W50" s="32">
        <f t="shared" si="21"/>
        <v>155798.34100000001</v>
      </c>
      <c r="X50" s="32">
        <f t="shared" si="21"/>
        <v>527</v>
      </c>
      <c r="Y50" s="32"/>
      <c r="Z50" s="32"/>
      <c r="AA50" s="33"/>
    </row>
    <row r="51" spans="1:27">
      <c r="A51" s="3"/>
    </row>
    <row r="52" spans="1:27" ht="15.75" thickBot="1">
      <c r="A52" s="3"/>
    </row>
    <row r="53" spans="1:27" ht="15.75" thickBot="1">
      <c r="A53" s="4" t="s">
        <v>2</v>
      </c>
      <c r="B53" s="2" t="s">
        <v>48</v>
      </c>
      <c r="C53" s="2" t="s">
        <v>49</v>
      </c>
      <c r="D53" s="2" t="s">
        <v>50</v>
      </c>
      <c r="E53" s="2" t="s">
        <v>51</v>
      </c>
      <c r="F53" s="2" t="s">
        <v>52</v>
      </c>
      <c r="G53" s="2" t="s">
        <v>53</v>
      </c>
      <c r="H53" s="2" t="s">
        <v>54</v>
      </c>
      <c r="I53" s="2" t="s">
        <v>55</v>
      </c>
    </row>
    <row r="54" spans="1:27">
      <c r="A54" s="2" t="s">
        <v>56</v>
      </c>
      <c r="B54" s="20">
        <f t="shared" ref="B54:B66" si="22">(R37+R71)/2</f>
        <v>138385.65100000001</v>
      </c>
      <c r="C54" s="20">
        <f t="shared" ref="C54:C60" si="23">(T37+T71)/2</f>
        <v>58471.133000000002</v>
      </c>
      <c r="D54" s="19">
        <f t="shared" ref="D54:D60" si="24">F37/B54</f>
        <v>5.500126599108169E-2</v>
      </c>
      <c r="E54" s="19">
        <f t="shared" ref="E54:E60" si="25">F37/C54</f>
        <v>0.13017339684524329</v>
      </c>
      <c r="F54" s="19">
        <f>P37/O37</f>
        <v>0</v>
      </c>
      <c r="G54" s="19">
        <f>T37/R37</f>
        <v>0.71339526046670132</v>
      </c>
      <c r="H54" s="20">
        <f>E37/X37</f>
        <v>118.46177215189873</v>
      </c>
      <c r="I54" s="19">
        <f>E37/R37</f>
        <v>0.13312564067340479</v>
      </c>
    </row>
    <row r="55" spans="1:27">
      <c r="A55" s="1" t="s">
        <v>34</v>
      </c>
      <c r="B55" s="20">
        <f t="shared" si="22"/>
        <v>6557.5</v>
      </c>
      <c r="C55" s="20">
        <f t="shared" si="23"/>
        <v>1348</v>
      </c>
      <c r="D55" s="19">
        <f t="shared" si="24"/>
        <v>-6.4963781929088832E-2</v>
      </c>
      <c r="E55" s="19">
        <f t="shared" si="25"/>
        <v>-0.31602373887240354</v>
      </c>
      <c r="F55" s="19">
        <f t="shared" ref="F55:F66" si="26">P38/O38</f>
        <v>0</v>
      </c>
      <c r="G55" s="19">
        <f t="shared" ref="G55:G66" si="27">T38/R38</f>
        <v>0.17165825977301388</v>
      </c>
      <c r="H55" s="20">
        <f t="shared" ref="H55:H66" si="28">E38/X38</f>
        <v>246.1</v>
      </c>
      <c r="I55" s="19">
        <f t="shared" ref="I55:I66" si="29">E38/R38</f>
        <v>0.38792559899117274</v>
      </c>
    </row>
    <row r="56" spans="1:27">
      <c r="A56" s="1" t="s">
        <v>44</v>
      </c>
      <c r="B56" s="20">
        <f t="shared" si="22"/>
        <v>59552.326999999997</v>
      </c>
      <c r="C56" s="20">
        <f t="shared" si="23"/>
        <v>21628.635999999999</v>
      </c>
      <c r="D56" s="19">
        <f t="shared" si="24"/>
        <v>3.481539856536589E-2</v>
      </c>
      <c r="E56" s="19">
        <f t="shared" si="25"/>
        <v>9.5860783823815812E-2</v>
      </c>
      <c r="F56" s="19">
        <f t="shared" si="26"/>
        <v>0</v>
      </c>
      <c r="G56" s="19">
        <f t="shared" si="27"/>
        <v>0.2923469339645739</v>
      </c>
      <c r="H56" s="20">
        <f t="shared" si="28"/>
        <v>476.75304210526315</v>
      </c>
      <c r="I56" s="19">
        <f t="shared" si="29"/>
        <v>0.68661355539825009</v>
      </c>
    </row>
    <row r="57" spans="1:27">
      <c r="A57" s="1" t="s">
        <v>35</v>
      </c>
      <c r="B57" s="20">
        <f t="shared" si="22"/>
        <v>15177.4375</v>
      </c>
      <c r="C57" s="20">
        <f t="shared" si="23"/>
        <v>4397.0529999999999</v>
      </c>
      <c r="D57" s="19">
        <f t="shared" si="24"/>
        <v>0.10581878528572429</v>
      </c>
      <c r="E57" s="19">
        <f t="shared" si="25"/>
        <v>0.36525782154547604</v>
      </c>
      <c r="F57" s="19">
        <f t="shared" si="26"/>
        <v>6.180877190090818E-2</v>
      </c>
      <c r="G57" s="19">
        <f t="shared" si="27"/>
        <v>0.30467312452351863</v>
      </c>
      <c r="H57" s="20" t="s">
        <v>43</v>
      </c>
      <c r="I57" s="19">
        <f t="shared" si="29"/>
        <v>0.44684348481155417</v>
      </c>
    </row>
    <row r="58" spans="1:27">
      <c r="A58" s="1" t="s">
        <v>36</v>
      </c>
      <c r="B58" s="20">
        <f t="shared" si="22"/>
        <v>16365.927</v>
      </c>
      <c r="C58" s="20">
        <f t="shared" si="23"/>
        <v>5681.6954999999998</v>
      </c>
      <c r="D58" s="19">
        <f t="shared" si="24"/>
        <v>0.1455281451518145</v>
      </c>
      <c r="E58" s="19">
        <f t="shared" si="25"/>
        <v>0.41918877912411884</v>
      </c>
      <c r="F58" s="19">
        <f t="shared" si="26"/>
        <v>0.66050110898136205</v>
      </c>
      <c r="G58" s="19">
        <f t="shared" si="27"/>
        <v>0.36633683620265384</v>
      </c>
      <c r="H58" s="20">
        <f t="shared" si="28"/>
        <v>384.74612499999995</v>
      </c>
      <c r="I58" s="19">
        <f t="shared" si="29"/>
        <v>0.5291123904139271</v>
      </c>
    </row>
    <row r="59" spans="1:27">
      <c r="A59" s="1" t="s">
        <v>57</v>
      </c>
      <c r="B59" s="20">
        <f t="shared" si="22"/>
        <v>14048.2785</v>
      </c>
      <c r="C59" s="20">
        <f t="shared" si="23"/>
        <v>5517.2649999999994</v>
      </c>
      <c r="D59" s="19">
        <f t="shared" si="24"/>
        <v>0.11951642331122635</v>
      </c>
      <c r="E59" s="19">
        <f t="shared" si="25"/>
        <v>0.30431744714092945</v>
      </c>
      <c r="F59" s="19">
        <f t="shared" si="26"/>
        <v>0.84530853761622993</v>
      </c>
      <c r="G59" s="19">
        <f t="shared" si="27"/>
        <v>0.46161402448239386</v>
      </c>
      <c r="H59" s="20">
        <f t="shared" si="28"/>
        <v>591.33333333333337</v>
      </c>
      <c r="I59" s="19">
        <f t="shared" si="29"/>
        <v>0.80429197521535434</v>
      </c>
    </row>
    <row r="60" spans="1:27">
      <c r="A60" s="1" t="s">
        <v>32</v>
      </c>
      <c r="B60" s="20">
        <f t="shared" si="22"/>
        <v>23037.499499999998</v>
      </c>
      <c r="C60" s="20">
        <f t="shared" si="23"/>
        <v>7694.0159999999996</v>
      </c>
      <c r="D60" s="19">
        <f t="shared" si="24"/>
        <v>0.18108883735407136</v>
      </c>
      <c r="E60" s="19">
        <f t="shared" si="25"/>
        <v>0.54221800422562161</v>
      </c>
      <c r="F60" s="19">
        <f t="shared" si="26"/>
        <v>0.49479475913391124</v>
      </c>
      <c r="G60" s="19">
        <f t="shared" si="27"/>
        <v>0.34613892255995582</v>
      </c>
      <c r="H60" s="20">
        <f t="shared" si="28"/>
        <v>659.5673793103449</v>
      </c>
      <c r="I60" s="19">
        <f t="shared" si="29"/>
        <v>0.78263305356512669</v>
      </c>
    </row>
    <row r="61" spans="1:27">
      <c r="A61" s="2" t="s">
        <v>39</v>
      </c>
      <c r="B61" s="20" t="e">
        <f t="shared" si="22"/>
        <v>#VALUE!</v>
      </c>
      <c r="C61" s="20" t="s">
        <v>43</v>
      </c>
      <c r="D61" s="19" t="s">
        <v>43</v>
      </c>
      <c r="E61" s="19" t="s">
        <v>43</v>
      </c>
      <c r="F61" s="19" t="s">
        <v>43</v>
      </c>
      <c r="G61" s="19">
        <f t="shared" si="27"/>
        <v>0.18136875828546178</v>
      </c>
      <c r="H61" s="20" t="s">
        <v>43</v>
      </c>
      <c r="I61" s="19" t="s">
        <v>43</v>
      </c>
    </row>
    <row r="62" spans="1:27">
      <c r="A62" s="1" t="s">
        <v>31</v>
      </c>
      <c r="B62" s="20">
        <f t="shared" si="22"/>
        <v>124483.1505</v>
      </c>
      <c r="C62" s="20">
        <f>(T45+T79)/2</f>
        <v>25484.082000000002</v>
      </c>
      <c r="D62" s="19">
        <f>F45/B62</f>
        <v>0.17169613649840909</v>
      </c>
      <c r="E62" s="19">
        <f>F45/C62</f>
        <v>0.83869122693923215</v>
      </c>
      <c r="F62" s="19">
        <f t="shared" si="26"/>
        <v>0.45455199733935564</v>
      </c>
      <c r="G62" s="19">
        <f t="shared" si="27"/>
        <v>0.23871704590568296</v>
      </c>
      <c r="H62" s="20">
        <f t="shared" si="28"/>
        <v>386.50651351351354</v>
      </c>
      <c r="I62" s="19">
        <f t="shared" si="29"/>
        <v>0.2117290466710364</v>
      </c>
    </row>
    <row r="63" spans="1:27">
      <c r="A63" s="1" t="s">
        <v>40</v>
      </c>
      <c r="B63" s="20">
        <f t="shared" si="22"/>
        <v>10751.6185</v>
      </c>
      <c r="C63" s="20">
        <f>(T46+T80)/2</f>
        <v>4018.9224999999997</v>
      </c>
      <c r="D63" s="19">
        <f>F46/B63</f>
        <v>0.26247211059432585</v>
      </c>
      <c r="E63" s="19">
        <f>F46/C63</f>
        <v>0.70217825797835121</v>
      </c>
      <c r="F63" s="19">
        <f t="shared" si="26"/>
        <v>0</v>
      </c>
      <c r="G63" s="19">
        <f t="shared" si="27"/>
        <v>0.41519174041297935</v>
      </c>
      <c r="H63" s="20">
        <f t="shared" si="28"/>
        <v>306.73913043478262</v>
      </c>
      <c r="I63" s="19">
        <f t="shared" si="29"/>
        <v>0.57808915109800063</v>
      </c>
    </row>
    <row r="64" spans="1:27">
      <c r="A64" s="1" t="s">
        <v>41</v>
      </c>
      <c r="B64" s="20">
        <f t="shared" si="22"/>
        <v>5135.5954999999994</v>
      </c>
      <c r="C64" s="20">
        <f>(T47+T81)/2</f>
        <v>658.16899999999998</v>
      </c>
      <c r="D64" s="19">
        <f>F47/B64</f>
        <v>4.9848162691162108E-2</v>
      </c>
      <c r="E64" s="19">
        <f>F47/C64</f>
        <v>0.38895785125097049</v>
      </c>
      <c r="F64" s="19">
        <f t="shared" si="26"/>
        <v>0</v>
      </c>
      <c r="G64" s="19">
        <f t="shared" si="27"/>
        <v>0.19255981645362177</v>
      </c>
      <c r="H64" s="20">
        <f t="shared" si="28"/>
        <v>0.62875000000000003</v>
      </c>
      <c r="I64" s="19">
        <f t="shared" si="29"/>
        <v>4.1215994755817764E-4</v>
      </c>
    </row>
    <row r="65" spans="1:27">
      <c r="A65" s="1" t="s">
        <v>37</v>
      </c>
      <c r="B65" s="20">
        <f t="shared" si="22"/>
        <v>72747.213000000003</v>
      </c>
      <c r="C65" s="20">
        <f>(T48+T82)/2</f>
        <v>42048.759999999995</v>
      </c>
      <c r="D65" s="19">
        <f>F48/B65</f>
        <v>-1.6028586552174859E-2</v>
      </c>
      <c r="E65" s="19">
        <f>F48/C65</f>
        <v>-2.7730544253861476E-2</v>
      </c>
      <c r="F65" s="19">
        <f t="shared" si="26"/>
        <v>2.8761376255048467E-2</v>
      </c>
      <c r="G65" s="19">
        <f t="shared" si="27"/>
        <v>0.60648195493279611</v>
      </c>
      <c r="H65" s="20">
        <f t="shared" si="28"/>
        <v>484.03846153846155</v>
      </c>
      <c r="I65" s="19">
        <f t="shared" si="29"/>
        <v>0.34256351232315413</v>
      </c>
    </row>
    <row r="66" spans="1:27">
      <c r="A66" s="1" t="s">
        <v>33</v>
      </c>
      <c r="B66" s="20">
        <f t="shared" si="22"/>
        <v>40788.210999999996</v>
      </c>
      <c r="C66" s="20">
        <f>(T49+T83)/2</f>
        <v>16877.965499999998</v>
      </c>
      <c r="D66" s="19">
        <f t="shared" ref="D66" si="30">F49/B66</f>
        <v>0.11899028864001905</v>
      </c>
      <c r="E66" s="19">
        <f>F49/C66</f>
        <v>0.28755841454943132</v>
      </c>
      <c r="F66" s="19">
        <f t="shared" si="26"/>
        <v>0.14704595700817355</v>
      </c>
      <c r="G66" s="19">
        <f t="shared" si="27"/>
        <v>0.42107468150075961</v>
      </c>
      <c r="H66" s="20">
        <f t="shared" si="28"/>
        <v>540.45680000000004</v>
      </c>
      <c r="I66" s="19">
        <f t="shared" si="29"/>
        <v>0.48386274917202388</v>
      </c>
    </row>
    <row r="67" spans="1:27">
      <c r="A67" s="3"/>
    </row>
    <row r="68" spans="1:27">
      <c r="A68" s="3"/>
    </row>
    <row r="69" spans="1:27" s="16" customFormat="1" ht="45">
      <c r="A69" s="11" t="s">
        <v>4</v>
      </c>
      <c r="B69" s="11" t="s">
        <v>5</v>
      </c>
      <c r="C69" s="11" t="s">
        <v>6</v>
      </c>
      <c r="D69" s="11" t="s">
        <v>7</v>
      </c>
      <c r="E69" s="11" t="s">
        <v>8</v>
      </c>
      <c r="F69" s="11" t="s">
        <v>9</v>
      </c>
      <c r="G69" s="11" t="s">
        <v>10</v>
      </c>
      <c r="H69" s="11" t="s">
        <v>11</v>
      </c>
      <c r="I69" s="11" t="s">
        <v>12</v>
      </c>
      <c r="J69" s="11" t="s">
        <v>13</v>
      </c>
      <c r="K69" s="11" t="s">
        <v>14</v>
      </c>
      <c r="L69" s="11" t="s">
        <v>15</v>
      </c>
      <c r="M69" s="11" t="s">
        <v>16</v>
      </c>
      <c r="N69" s="11" t="s">
        <v>17</v>
      </c>
      <c r="O69" s="11" t="s">
        <v>18</v>
      </c>
      <c r="P69" s="11" t="s">
        <v>19</v>
      </c>
      <c r="Q69" s="11" t="s">
        <v>20</v>
      </c>
      <c r="R69" s="11" t="s">
        <v>21</v>
      </c>
      <c r="S69" s="11" t="s">
        <v>22</v>
      </c>
      <c r="T69" s="11" t="s">
        <v>23</v>
      </c>
      <c r="U69" s="11" t="s">
        <v>24</v>
      </c>
      <c r="V69" s="11" t="s">
        <v>25</v>
      </c>
      <c r="W69" s="11" t="s">
        <v>26</v>
      </c>
      <c r="X69" s="11" t="s">
        <v>27</v>
      </c>
      <c r="Y69" s="11" t="s">
        <v>28</v>
      </c>
      <c r="Z69" s="11" t="s">
        <v>29</v>
      </c>
      <c r="AA69" s="11" t="s">
        <v>30</v>
      </c>
    </row>
    <row r="70" spans="1:27">
      <c r="A70" s="2" t="s">
        <v>1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>
      <c r="A71" s="2" t="s">
        <v>56</v>
      </c>
      <c r="B71" s="15">
        <v>16415588</v>
      </c>
      <c r="C71" s="15" t="s">
        <v>42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>
        <v>16415588</v>
      </c>
      <c r="P71" s="15"/>
      <c r="Q71" s="15"/>
      <c r="R71" s="15">
        <v>136175.09599999999</v>
      </c>
      <c r="S71" s="15"/>
      <c r="T71" s="15">
        <v>16641.598999999998</v>
      </c>
      <c r="U71" s="15"/>
      <c r="V71" s="15"/>
      <c r="W71" s="15"/>
      <c r="X71" s="15"/>
      <c r="Y71" s="15"/>
      <c r="Z71" s="15"/>
      <c r="AA71" s="15"/>
    </row>
    <row r="72" spans="1:27">
      <c r="A72" s="2" t="s">
        <v>34</v>
      </c>
      <c r="B72" s="13">
        <v>73295017</v>
      </c>
      <c r="C72" s="15" t="s">
        <v>42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>
        <v>73295017</v>
      </c>
      <c r="P72" s="15"/>
      <c r="Q72" s="15"/>
      <c r="R72" s="15">
        <v>6771</v>
      </c>
      <c r="S72" s="15"/>
      <c r="T72" s="15">
        <v>1607</v>
      </c>
      <c r="U72" s="15"/>
      <c r="V72" s="15"/>
      <c r="W72" s="15"/>
      <c r="X72" s="15"/>
      <c r="Y72" s="15"/>
      <c r="Z72" s="15"/>
      <c r="AA72" s="15"/>
    </row>
    <row r="73" spans="1:27">
      <c r="A73" s="2" t="s">
        <v>44</v>
      </c>
      <c r="B73" s="13">
        <v>10166470</v>
      </c>
      <c r="C73" s="15" t="s">
        <v>42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>
        <v>10166470</v>
      </c>
      <c r="P73" s="15"/>
      <c r="Q73" s="15"/>
      <c r="R73" s="15">
        <v>53141</v>
      </c>
      <c r="S73" s="15"/>
      <c r="T73" s="15">
        <v>23973</v>
      </c>
      <c r="U73" s="15"/>
      <c r="V73" s="15"/>
      <c r="W73" s="15"/>
      <c r="X73" s="15"/>
      <c r="Y73" s="15"/>
      <c r="Z73" s="15"/>
      <c r="AA73" s="15"/>
    </row>
    <row r="74" spans="1:27">
      <c r="A74" s="2" t="s">
        <v>35</v>
      </c>
      <c r="B74" s="13">
        <v>21780030</v>
      </c>
      <c r="C74" s="15" t="s">
        <v>42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3">
        <v>21780030</v>
      </c>
      <c r="P74" s="15"/>
      <c r="Q74" s="15"/>
      <c r="R74" s="15">
        <v>14428.228999999999</v>
      </c>
      <c r="S74" s="15"/>
      <c r="T74" s="15">
        <v>3941.6849999999999</v>
      </c>
      <c r="U74" s="15"/>
      <c r="V74" s="15"/>
      <c r="W74" s="15"/>
      <c r="X74" s="15"/>
      <c r="Y74" s="15"/>
      <c r="Z74" s="15"/>
      <c r="AA74" s="15"/>
    </row>
    <row r="75" spans="1:27">
      <c r="A75" s="2" t="s">
        <v>36</v>
      </c>
      <c r="B75">
        <v>55591628</v>
      </c>
      <c r="C75" s="15" t="s">
        <v>42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>
        <v>55591628</v>
      </c>
      <c r="P75" s="15"/>
      <c r="Q75" s="15"/>
      <c r="R75" s="15">
        <v>15280.161</v>
      </c>
      <c r="S75" s="15"/>
      <c r="T75" s="15">
        <v>4970.1930000000002</v>
      </c>
      <c r="U75" s="15"/>
      <c r="V75" s="15"/>
      <c r="W75" s="15"/>
      <c r="X75" s="15"/>
      <c r="Y75" s="15"/>
      <c r="Z75" s="15"/>
      <c r="AA75" s="15"/>
    </row>
    <row r="76" spans="1:27">
      <c r="A76" s="2" t="s">
        <v>38</v>
      </c>
      <c r="B76" s="14">
        <v>20911808</v>
      </c>
      <c r="C76" s="15" t="s">
        <v>46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4">
        <v>20911808</v>
      </c>
      <c r="P76" s="15"/>
      <c r="Q76" s="15"/>
      <c r="R76" s="15">
        <v>14862.557000000001</v>
      </c>
      <c r="S76" s="15"/>
      <c r="T76" s="15">
        <v>4925.53</v>
      </c>
      <c r="U76" s="15"/>
      <c r="V76" s="15"/>
      <c r="W76" s="15"/>
      <c r="X76" s="15"/>
      <c r="Y76" s="15"/>
      <c r="Z76" s="15"/>
      <c r="AA76" s="15"/>
    </row>
    <row r="77" spans="1:27">
      <c r="A77" s="2" t="s">
        <v>32</v>
      </c>
      <c r="B77" s="13">
        <v>13235872</v>
      </c>
      <c r="C77" s="15" t="s">
        <v>42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3">
        <v>13235872</v>
      </c>
      <c r="P77" s="15"/>
      <c r="Q77" s="15"/>
      <c r="R77" s="15">
        <v>21635.124</v>
      </c>
      <c r="S77" s="15"/>
      <c r="T77" s="15">
        <v>6928.44</v>
      </c>
      <c r="U77" s="15"/>
      <c r="V77" s="15"/>
      <c r="W77" s="15"/>
      <c r="X77" s="15"/>
      <c r="Y77" s="15"/>
      <c r="Z77" s="15"/>
      <c r="AA77" s="15"/>
    </row>
    <row r="78" spans="1:27">
      <c r="A78" s="2" t="s">
        <v>45</v>
      </c>
      <c r="B78" s="13">
        <v>31588642</v>
      </c>
      <c r="C78" s="15" t="s">
        <v>42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3">
        <v>31588642</v>
      </c>
      <c r="P78" s="15"/>
      <c r="Q78" s="15"/>
      <c r="R78" s="15" t="s">
        <v>43</v>
      </c>
      <c r="S78" s="15"/>
      <c r="T78" s="15" t="s">
        <v>43</v>
      </c>
      <c r="U78" s="15"/>
      <c r="V78" s="15"/>
      <c r="W78" s="15"/>
      <c r="X78" s="15"/>
      <c r="Y78" s="15"/>
      <c r="Z78" s="15"/>
      <c r="AA78" s="15"/>
    </row>
    <row r="79" spans="1:27">
      <c r="A79" s="2" t="s">
        <v>31</v>
      </c>
      <c r="B79" s="14">
        <v>71150712</v>
      </c>
      <c r="C79" s="15" t="s">
        <v>42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4">
        <v>71150712</v>
      </c>
      <c r="P79" s="15"/>
      <c r="Q79" s="15"/>
      <c r="R79" s="15">
        <v>113881</v>
      </c>
      <c r="S79" s="15"/>
      <c r="T79" s="15">
        <v>18721</v>
      </c>
      <c r="U79" s="15"/>
      <c r="V79" s="15"/>
      <c r="W79" s="15"/>
      <c r="X79" s="15"/>
      <c r="Y79" s="15"/>
      <c r="Z79" s="10">
        <v>39264</v>
      </c>
      <c r="AA79" s="10">
        <v>39629</v>
      </c>
    </row>
    <row r="80" spans="1:27">
      <c r="A80" s="2" t="s">
        <v>40</v>
      </c>
      <c r="B80">
        <v>12601298</v>
      </c>
      <c r="C80" s="15" t="s">
        <v>42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>
        <v>12601298</v>
      </c>
      <c r="P80" s="15"/>
      <c r="Q80" s="15"/>
      <c r="R80" s="15">
        <v>9299.2369999999992</v>
      </c>
      <c r="S80" s="15"/>
      <c r="T80" s="15">
        <v>2970.8449999999998</v>
      </c>
      <c r="U80" s="15"/>
      <c r="V80" s="15"/>
      <c r="W80" s="15"/>
      <c r="X80" s="15"/>
      <c r="Y80" s="15"/>
      <c r="Z80" s="15"/>
      <c r="AA80" s="15"/>
    </row>
    <row r="81" spans="1:27">
      <c r="A81" s="2" t="s">
        <v>41</v>
      </c>
      <c r="B81">
        <v>29177414</v>
      </c>
      <c r="C81" s="15" t="s">
        <v>42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>
        <v>29177414</v>
      </c>
      <c r="P81" s="15"/>
      <c r="Q81" s="15"/>
      <c r="R81" s="15">
        <v>4169.1909999999998</v>
      </c>
      <c r="S81" s="15"/>
      <c r="T81" s="15">
        <v>141.33799999999999</v>
      </c>
      <c r="U81" s="15"/>
      <c r="V81" s="15"/>
      <c r="W81" s="15"/>
      <c r="X81" s="15"/>
      <c r="Y81" s="15"/>
      <c r="Z81" s="15"/>
      <c r="AA81" s="15"/>
    </row>
    <row r="82" spans="1:27">
      <c r="A82" s="2" t="s">
        <v>37</v>
      </c>
      <c r="B82" s="14">
        <v>14986219</v>
      </c>
      <c r="C82" s="15" t="s">
        <v>42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4">
        <v>14986219</v>
      </c>
      <c r="P82" s="15"/>
      <c r="Q82" s="15"/>
      <c r="R82" s="15">
        <v>72019</v>
      </c>
      <c r="S82" s="15"/>
      <c r="T82" s="15">
        <v>39536</v>
      </c>
      <c r="U82" s="15"/>
      <c r="V82" s="15"/>
      <c r="W82" s="15"/>
      <c r="X82" s="15"/>
      <c r="Y82" s="15"/>
      <c r="Z82" s="15"/>
      <c r="AA82" s="15"/>
    </row>
    <row r="83" spans="1:27">
      <c r="A83" s="2" t="s">
        <v>33</v>
      </c>
      <c r="B83" s="14">
        <v>32890210</v>
      </c>
      <c r="C83" s="15" t="s">
        <v>42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4">
        <v>32890210</v>
      </c>
      <c r="P83" s="15"/>
      <c r="Q83" s="15"/>
      <c r="R83" s="15">
        <v>36897.900999999998</v>
      </c>
      <c r="S83" s="15"/>
      <c r="T83" s="15">
        <v>14942.937</v>
      </c>
      <c r="U83" s="15"/>
      <c r="V83" s="15"/>
      <c r="W83" s="15"/>
      <c r="X83" s="15"/>
      <c r="Y83" s="15"/>
      <c r="Z83" s="15"/>
      <c r="AA83" s="15"/>
    </row>
  </sheetData>
  <customSheetViews>
    <customSheetView guid="{419C9AB8-72C8-48D4-9D2B-0B71FA30E99C}" state="hidden">
      <selection activeCell="D7" sqref="D7"/>
      <pageMargins left="0.7" right="0.7" top="0.75" bottom="0.75" header="0.3" footer="0.3"/>
    </customSheetView>
    <customSheetView guid="{8AEBD044-F04C-40D2-86BC-C8FB0F2D31F8}">
      <pageMargins left="0.7" right="0.7" top="0.75" bottom="0.75" header="0.3" footer="0.3"/>
    </customSheetView>
    <customSheetView guid="{5ECE1998-3F45-4CD8-A890-CFCEBC399733}" state="hidden">
      <selection activeCell="D7" sqref="D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4"/>
  <sheetViews>
    <sheetView zoomScale="70" zoomScaleNormal="70" workbookViewId="0">
      <pane ySplit="2" topLeftCell="A3" activePane="bottomLeft" state="frozen"/>
      <selection pane="bottomLeft"/>
    </sheetView>
  </sheetViews>
  <sheetFormatPr defaultRowHeight="15"/>
  <cols>
    <col min="1" max="1" width="2.85546875" style="144" customWidth="1"/>
    <col min="2" max="2" width="49.5703125" style="144" bestFit="1" customWidth="1"/>
    <col min="3" max="3" width="14.28515625" style="144" bestFit="1" customWidth="1"/>
    <col min="4" max="4" width="28.7109375" style="206" bestFit="1" customWidth="1"/>
    <col min="5" max="5" width="36.42578125" style="155" bestFit="1" customWidth="1"/>
    <col min="6" max="6" width="31.42578125" style="155" bestFit="1" customWidth="1"/>
    <col min="7" max="7" width="17" style="144" bestFit="1" customWidth="1"/>
    <col min="8" max="16384" width="9.140625" style="144"/>
  </cols>
  <sheetData>
    <row r="1" spans="2:8" ht="12" customHeight="1" thickBot="1"/>
    <row r="2" spans="2:8" s="147" customFormat="1" ht="24" thickBot="1">
      <c r="B2" s="123" t="s">
        <v>102</v>
      </c>
      <c r="C2" s="123" t="s">
        <v>103</v>
      </c>
      <c r="D2" s="207" t="s">
        <v>104</v>
      </c>
      <c r="E2" s="163" t="s">
        <v>105</v>
      </c>
      <c r="F2" s="163" t="s">
        <v>106</v>
      </c>
      <c r="G2" s="152" t="s">
        <v>107</v>
      </c>
      <c r="H2" s="146"/>
    </row>
    <row r="3" spans="2:8" ht="15.75">
      <c r="B3" s="61" t="s">
        <v>74</v>
      </c>
      <c r="C3" s="161">
        <f>Dataark!C3</f>
        <v>27755682</v>
      </c>
      <c r="D3" s="208" t="s">
        <v>154</v>
      </c>
      <c r="E3" s="162" t="s">
        <v>155</v>
      </c>
      <c r="F3" s="162" t="s">
        <v>156</v>
      </c>
      <c r="G3" s="161">
        <v>55774466</v>
      </c>
      <c r="H3" s="145"/>
    </row>
    <row r="4" spans="2:8" ht="15.75">
      <c r="B4" s="72" t="s">
        <v>75</v>
      </c>
      <c r="C4" s="154">
        <f>Dataark!C4</f>
        <v>26065526</v>
      </c>
      <c r="D4" s="209" t="s">
        <v>157</v>
      </c>
      <c r="E4" s="156" t="s">
        <v>158</v>
      </c>
      <c r="F4" s="156"/>
      <c r="G4" s="154">
        <v>57671311</v>
      </c>
      <c r="H4" s="145"/>
    </row>
    <row r="5" spans="2:8" ht="15.75">
      <c r="B5" s="72" t="s">
        <v>76</v>
      </c>
      <c r="C5" s="154">
        <f>Dataark!C5</f>
        <v>26629225</v>
      </c>
      <c r="D5" s="209" t="s">
        <v>159</v>
      </c>
      <c r="E5" s="156" t="s">
        <v>160</v>
      </c>
      <c r="F5" s="156" t="s">
        <v>161</v>
      </c>
      <c r="G5" s="154">
        <v>70117012</v>
      </c>
      <c r="H5" s="145"/>
    </row>
    <row r="6" spans="2:8" ht="15.75">
      <c r="B6" s="72" t="s">
        <v>77</v>
      </c>
      <c r="C6" s="154">
        <f>Dataark!C6</f>
        <v>29688540</v>
      </c>
      <c r="D6" s="209" t="s">
        <v>162</v>
      </c>
      <c r="E6" s="156" t="s">
        <v>163</v>
      </c>
      <c r="F6" s="156" t="s">
        <v>164</v>
      </c>
      <c r="G6" s="154">
        <v>21593526</v>
      </c>
      <c r="H6" s="145"/>
    </row>
    <row r="7" spans="2:8" ht="15.75">
      <c r="B7" s="72" t="s">
        <v>182</v>
      </c>
      <c r="C7" s="154">
        <v>26057698</v>
      </c>
      <c r="D7" s="209" t="s">
        <v>183</v>
      </c>
      <c r="E7" s="156" t="s">
        <v>165</v>
      </c>
      <c r="F7" s="156" t="s">
        <v>166</v>
      </c>
      <c r="G7" s="154">
        <v>82100000</v>
      </c>
      <c r="H7" s="145"/>
    </row>
    <row r="8" spans="2:8" ht="15.75">
      <c r="B8" s="72" t="s">
        <v>79</v>
      </c>
      <c r="C8" s="154">
        <f>Dataark!C8</f>
        <v>28150180</v>
      </c>
      <c r="D8" s="209" t="s">
        <v>167</v>
      </c>
      <c r="E8" s="156" t="s">
        <v>168</v>
      </c>
      <c r="F8" s="156" t="s">
        <v>169</v>
      </c>
      <c r="G8" s="154">
        <v>70208882</v>
      </c>
      <c r="H8" s="145"/>
    </row>
    <row r="9" spans="2:8" ht="15.75">
      <c r="B9" s="72" t="s">
        <v>80</v>
      </c>
      <c r="C9" s="154">
        <f>Dataark!C9</f>
        <v>25796578</v>
      </c>
      <c r="D9" s="209" t="s">
        <v>170</v>
      </c>
      <c r="E9" s="156" t="s">
        <v>171</v>
      </c>
      <c r="F9" s="156" t="s">
        <v>172</v>
      </c>
      <c r="G9" s="154">
        <v>33170600</v>
      </c>
      <c r="H9" s="145"/>
    </row>
    <row r="10" spans="2:8" ht="15.75">
      <c r="B10" s="72" t="s">
        <v>81</v>
      </c>
      <c r="C10" s="154">
        <f>Dataark!C10</f>
        <v>29786186</v>
      </c>
      <c r="D10" s="209" t="s">
        <v>173</v>
      </c>
      <c r="E10" s="156" t="s">
        <v>174</v>
      </c>
      <c r="F10" s="156" t="s">
        <v>175</v>
      </c>
      <c r="G10" s="154">
        <v>43425425</v>
      </c>
      <c r="H10" s="145"/>
    </row>
    <row r="11" spans="2:8" ht="15.75">
      <c r="B11" s="72" t="s">
        <v>82</v>
      </c>
      <c r="C11" s="154">
        <v>19687287</v>
      </c>
      <c r="D11" s="209" t="s">
        <v>108</v>
      </c>
      <c r="E11" s="156" t="s">
        <v>110</v>
      </c>
      <c r="F11" s="156" t="s">
        <v>109</v>
      </c>
      <c r="G11" s="154">
        <v>70200383</v>
      </c>
      <c r="H11" s="145"/>
    </row>
    <row r="12" spans="2:8" ht="15.75">
      <c r="B12" s="72" t="s">
        <v>83</v>
      </c>
      <c r="C12" s="154">
        <v>67790928</v>
      </c>
      <c r="D12" s="209" t="s">
        <v>117</v>
      </c>
      <c r="E12" s="156" t="s">
        <v>118</v>
      </c>
      <c r="F12" s="156" t="s">
        <v>119</v>
      </c>
      <c r="G12" s="154">
        <v>39162130</v>
      </c>
      <c r="H12" s="145"/>
    </row>
    <row r="13" spans="2:8" ht="15.75">
      <c r="B13" s="72" t="s">
        <v>84</v>
      </c>
      <c r="C13" s="154">
        <v>66946819</v>
      </c>
      <c r="D13" s="209" t="s">
        <v>116</v>
      </c>
      <c r="E13" s="156" t="s">
        <v>115</v>
      </c>
      <c r="F13" s="156" t="s">
        <v>114</v>
      </c>
      <c r="G13" s="154">
        <v>36172387</v>
      </c>
      <c r="H13" s="145"/>
    </row>
    <row r="14" spans="2:8" ht="15.75">
      <c r="B14" s="72" t="s">
        <v>85</v>
      </c>
      <c r="C14" s="154">
        <v>25516346</v>
      </c>
      <c r="D14" s="209" t="s">
        <v>120</v>
      </c>
      <c r="E14" s="156" t="s">
        <v>121</v>
      </c>
      <c r="F14" s="156" t="s">
        <v>122</v>
      </c>
      <c r="G14" s="154">
        <v>70205125</v>
      </c>
      <c r="H14" s="145"/>
    </row>
    <row r="15" spans="2:8" ht="15.75">
      <c r="B15" s="72" t="s">
        <v>86</v>
      </c>
      <c r="C15" s="154">
        <v>28328397</v>
      </c>
      <c r="D15" s="209" t="s">
        <v>124</v>
      </c>
      <c r="E15" s="156" t="s">
        <v>125</v>
      </c>
      <c r="F15" s="156" t="s">
        <v>126</v>
      </c>
      <c r="G15" s="154">
        <v>76411025</v>
      </c>
      <c r="H15" s="145"/>
    </row>
    <row r="16" spans="2:8" ht="15.75">
      <c r="B16" s="72" t="s">
        <v>87</v>
      </c>
      <c r="C16" s="154">
        <v>17968092</v>
      </c>
      <c r="D16" s="209" t="s">
        <v>127</v>
      </c>
      <c r="E16" s="156" t="s">
        <v>128</v>
      </c>
      <c r="F16" s="156" t="s">
        <v>129</v>
      </c>
      <c r="G16" s="154">
        <v>70103335</v>
      </c>
      <c r="H16" s="145"/>
    </row>
    <row r="17" spans="2:8" ht="15.75">
      <c r="B17" s="72" t="s">
        <v>88</v>
      </c>
      <c r="C17" s="154">
        <v>19400670</v>
      </c>
      <c r="D17" s="209" t="s">
        <v>130</v>
      </c>
      <c r="E17" s="156" t="s">
        <v>131</v>
      </c>
      <c r="F17" s="156" t="s">
        <v>132</v>
      </c>
      <c r="G17" s="154">
        <v>70150010</v>
      </c>
      <c r="H17" s="145"/>
    </row>
    <row r="18" spans="2:8" ht="15.75">
      <c r="B18" s="72" t="s">
        <v>89</v>
      </c>
      <c r="C18" s="154" t="s">
        <v>133</v>
      </c>
      <c r="D18" s="209" t="s">
        <v>134</v>
      </c>
      <c r="E18" s="156" t="s">
        <v>135</v>
      </c>
      <c r="F18" s="156" t="s">
        <v>136</v>
      </c>
      <c r="G18" s="154">
        <v>56528084</v>
      </c>
      <c r="H18" s="145"/>
    </row>
    <row r="19" spans="2:8" ht="15.75">
      <c r="B19" s="72" t="s">
        <v>90</v>
      </c>
      <c r="C19" s="154">
        <v>27741835</v>
      </c>
      <c r="D19" s="209" t="s">
        <v>137</v>
      </c>
      <c r="E19" s="156" t="s">
        <v>138</v>
      </c>
      <c r="F19" s="156" t="s">
        <v>139</v>
      </c>
      <c r="G19" s="154">
        <v>54860604</v>
      </c>
      <c r="H19" s="145"/>
    </row>
    <row r="20" spans="2:8" ht="15.75">
      <c r="B20" s="72" t="s">
        <v>91</v>
      </c>
      <c r="C20" s="154">
        <v>26735521</v>
      </c>
      <c r="D20" s="209" t="s">
        <v>140</v>
      </c>
      <c r="E20" s="156" t="s">
        <v>141</v>
      </c>
      <c r="F20" s="156" t="s">
        <v>142</v>
      </c>
      <c r="G20" s="154">
        <v>76300101</v>
      </c>
      <c r="H20" s="145"/>
    </row>
    <row r="21" spans="2:8" ht="15.75">
      <c r="B21" s="72" t="s">
        <v>92</v>
      </c>
      <c r="C21" s="154">
        <v>18032635</v>
      </c>
      <c r="D21" s="209" t="s">
        <v>143</v>
      </c>
      <c r="E21" s="156" t="s">
        <v>144</v>
      </c>
      <c r="F21" s="156" t="s">
        <v>145</v>
      </c>
      <c r="G21" s="154">
        <v>75802344</v>
      </c>
      <c r="H21" s="145"/>
    </row>
    <row r="22" spans="2:8" ht="15.75">
      <c r="B22" s="90" t="s">
        <v>177</v>
      </c>
      <c r="C22" s="212">
        <v>26187885</v>
      </c>
      <c r="D22" s="209" t="s">
        <v>178</v>
      </c>
      <c r="E22" s="156" t="s">
        <v>179</v>
      </c>
      <c r="F22" s="156" t="s">
        <v>180</v>
      </c>
      <c r="G22" s="154">
        <v>70266100</v>
      </c>
      <c r="H22" s="145"/>
    </row>
    <row r="23" spans="2:8" ht="16.5" thickBot="1">
      <c r="B23" s="118" t="s">
        <v>93</v>
      </c>
      <c r="C23" s="159">
        <v>27976972</v>
      </c>
      <c r="D23" s="210">
        <v>27976972</v>
      </c>
      <c r="E23" s="160" t="s">
        <v>146</v>
      </c>
      <c r="F23" s="160"/>
      <c r="G23" s="159">
        <v>55996650</v>
      </c>
      <c r="H23" s="145"/>
    </row>
    <row r="24" spans="2:8">
      <c r="B24" s="145"/>
      <c r="C24" s="145"/>
      <c r="D24" s="211"/>
      <c r="E24" s="157"/>
      <c r="F24" s="157"/>
      <c r="G24" s="145"/>
      <c r="H24" s="145"/>
    </row>
  </sheetData>
  <hyperlinks>
    <hyperlink ref="F11" r:id="rId1"/>
    <hyperlink ref="E11" r:id="rId2"/>
    <hyperlink ref="F13" r:id="rId3"/>
    <hyperlink ref="E13" r:id="rId4" display="http://www.incita.dk/"/>
    <hyperlink ref="E12" r:id="rId5" display="http://www.hki.dk/"/>
    <hyperlink ref="F12" r:id="rId6" display="mailto:hki@hki.dk"/>
    <hyperlink ref="E14" r:id="rId7" display="http://www.integro.dk/"/>
    <hyperlink ref="F14" r:id="rId8" display="mailto:integro@integro.dk"/>
    <hyperlink ref="E15" r:id="rId9"/>
    <hyperlink ref="F15" r:id="rId10"/>
    <hyperlink ref="E16" r:id="rId11" display="http://www.jobvision.dk/"/>
    <hyperlink ref="F16" r:id="rId12" display="mailto:jobvision@jobvision.dk"/>
    <hyperlink ref="E17" r:id="rId13" display="http://www.markman.dk/"/>
    <hyperlink ref="F17" r:id="rId14" display="mailto:info@markman.dk"/>
    <hyperlink ref="E18" r:id="rId15"/>
    <hyperlink ref="F18" r:id="rId16"/>
    <hyperlink ref="E19" r:id="rId17" display="http://www.provi.dk/"/>
    <hyperlink ref="F19" r:id="rId18" display="mailto:info@provi.dk"/>
    <hyperlink ref="E20" r:id="rId19" display="http://www.ramsdal.as/"/>
    <hyperlink ref="F20" r:id="rId20" display="mailto:ramsdal@ramsdal.as"/>
    <hyperlink ref="E21" r:id="rId21" display="http://www.tucenter.dk/"/>
    <hyperlink ref="F21" r:id="rId22" display="mailto:tuc@tucenter.dk"/>
    <hyperlink ref="E23" r:id="rId23" display="http://www.vikon.dk/"/>
    <hyperlink ref="E3" r:id="rId24" display="http://www.naesborg.dk/"/>
    <hyperlink ref="F3" r:id="rId25" display="mailto:naesborg@naesborg.dk"/>
    <hyperlink ref="E4" r:id="rId26" display="http://www.aktuel-undervisning.dk/"/>
    <hyperlink ref="E5" r:id="rId27" display="http://www.movingskills.dk/"/>
    <hyperlink ref="F5" r:id="rId28" display="mailto:info@movingskills.dk"/>
    <hyperlink ref="E6" r:id="rId29" display="http://www.aof.dk/"/>
    <hyperlink ref="F6" r:id="rId30" display="mailto:aofjob@aofjob.dk"/>
    <hyperlink ref="F7" r:id="rId31" display="mailto:info@as3.dk"/>
    <hyperlink ref="E8" r:id="rId32" display="http://www.iku.dk/"/>
    <hyperlink ref="F8" r:id="rId33" display="mailto:iku@iku.dk"/>
    <hyperlink ref="E9" r:id="rId34" display="http://www.contra.dk/"/>
    <hyperlink ref="F9" r:id="rId35" display="mailto:info@contra.dk"/>
    <hyperlink ref="E10" r:id="rId36" display="http://www.ducas.dk/"/>
    <hyperlink ref="F10" r:id="rId37" display="mailto:duc@ducas.dk"/>
    <hyperlink ref="E22" r:id="rId38" display="http://www.a2b.dk/"/>
    <hyperlink ref="F22" r:id="rId39" display="mailto:info@a2b.dk"/>
    <hyperlink ref="E7" r:id="rId40" display="http://www.as3.dk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TIL GRAFIK</vt:lpstr>
      <vt:lpstr>Dataark</vt:lpstr>
      <vt:lpstr>Vækstanalyse</vt:lpstr>
      <vt:lpstr>Baggrund - SKAL UDFYLDES</vt:lpstr>
    </vt:vector>
  </TitlesOfParts>
  <Company>Berlingske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bm-ands</dc:creator>
  <cp:lastModifiedBy>Morten Marthedal</cp:lastModifiedBy>
  <dcterms:created xsi:type="dcterms:W3CDTF">2009-09-25T13:50:49Z</dcterms:created>
  <dcterms:modified xsi:type="dcterms:W3CDTF">2011-01-03T13:59:36Z</dcterms:modified>
</cp:coreProperties>
</file>